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Orders" sheetId="2" state="visible" r:id="rId4"/>
    <sheet name="Rates" sheetId="3" state="hidden" r:id="rId5"/>
  </sheets>
  <definedNames>
    <definedName function="false" hidden="false" localSheetId="1" name="_xlnm.Print_Titles" vbProcedure="false">Orders!$1:$1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<sst xmlns="http://schemas.openxmlformats.org/spreadsheetml/2006/main" count="302" uniqueCount="133">
  <si>
    <t xml:space="preserve">Pinecrest Outdoor Supply: store sales, Q3 2026</t>
  </si>
  <si>
    <t xml:space="preserve">Pinecrest Outdoor Supply is a fictional company. Sample workbook for pdfconversionapi.com, released under CC0 1.0.</t>
  </si>
  <si>
    <t xml:space="preserve">Store</t>
  </si>
  <si>
    <t xml:space="preserve">July</t>
  </si>
  <si>
    <t xml:space="preserve">August</t>
  </si>
  <si>
    <t xml:space="preserve">September</t>
  </si>
  <si>
    <t xml:space="preserve">Q3 total</t>
  </si>
  <si>
    <t xml:space="preserve">Q2 total</t>
  </si>
  <si>
    <t xml:space="preserve">Change</t>
  </si>
  <si>
    <t xml:space="preserve">Bend, OR</t>
  </si>
  <si>
    <t xml:space="preserve">Boise, ID</t>
  </si>
  <si>
    <t xml:space="preserve">Missoula, MT</t>
  </si>
  <si>
    <t xml:space="preserve">Spokane, WA</t>
  </si>
  <si>
    <t xml:space="preserve">Flagstaff, AZ</t>
  </si>
  <si>
    <t xml:space="preserve">Durango, CO</t>
  </si>
  <si>
    <t xml:space="preserve">All stores</t>
  </si>
  <si>
    <t xml:space="preserve">Date</t>
  </si>
  <si>
    <t xml:space="preserve">Order</t>
  </si>
  <si>
    <t xml:space="preserve">Item</t>
  </si>
  <si>
    <t xml:space="preserve">Qty</t>
  </si>
  <si>
    <t xml:space="preserve">Unit price</t>
  </si>
  <si>
    <t xml:space="preserve">Sales tax</t>
  </si>
  <si>
    <t xml:space="preserve">Total</t>
  </si>
  <si>
    <t xml:space="preserve">PC-48102</t>
  </si>
  <si>
    <t xml:space="preserve">Camp stove</t>
  </si>
  <si>
    <t xml:space="preserve">PC-48103</t>
  </si>
  <si>
    <t xml:space="preserve">Two-person tent</t>
  </si>
  <si>
    <t xml:space="preserve">PC-48104</t>
  </si>
  <si>
    <t xml:space="preserve">PC-48105</t>
  </si>
  <si>
    <t xml:space="preserve">Water filter</t>
  </si>
  <si>
    <t xml:space="preserve">PC-48106</t>
  </si>
  <si>
    <t xml:space="preserve">Sleeping pad</t>
  </si>
  <si>
    <t xml:space="preserve">PC-48107</t>
  </si>
  <si>
    <t xml:space="preserve">Daypack, 24 L</t>
  </si>
  <si>
    <t xml:space="preserve">PC-48108</t>
  </si>
  <si>
    <t xml:space="preserve">PC-48109</t>
  </si>
  <si>
    <t xml:space="preserve">Trekking poles, pair</t>
  </si>
  <si>
    <t xml:space="preserve">PC-48110</t>
  </si>
  <si>
    <t xml:space="preserve">PC-48111</t>
  </si>
  <si>
    <t xml:space="preserve">PC-48112</t>
  </si>
  <si>
    <t xml:space="preserve">PC-48113</t>
  </si>
  <si>
    <t xml:space="preserve">Fleece pullover</t>
  </si>
  <si>
    <t xml:space="preserve">PC-48114</t>
  </si>
  <si>
    <t xml:space="preserve">PC-48115</t>
  </si>
  <si>
    <t xml:space="preserve">Wool socks, 3 pack</t>
  </si>
  <si>
    <t xml:space="preserve">PC-48116</t>
  </si>
  <si>
    <t xml:space="preserve">PC-48117</t>
  </si>
  <si>
    <t xml:space="preserve">PC-48118</t>
  </si>
  <si>
    <t xml:space="preserve">PC-48119</t>
  </si>
  <si>
    <t xml:space="preserve">Headlamp, 400 lm</t>
  </si>
  <si>
    <t xml:space="preserve">PC-48120</t>
  </si>
  <si>
    <t xml:space="preserve">PC-48121</t>
  </si>
  <si>
    <t xml:space="preserve">Trail runner, men's</t>
  </si>
  <si>
    <t xml:space="preserve">PC-48122</t>
  </si>
  <si>
    <t xml:space="preserve">PC-48123</t>
  </si>
  <si>
    <t xml:space="preserve">PC-48124</t>
  </si>
  <si>
    <t xml:space="preserve">PC-48125</t>
  </si>
  <si>
    <t xml:space="preserve">PC-48126</t>
  </si>
  <si>
    <t xml:space="preserve">PC-48127</t>
  </si>
  <si>
    <t xml:space="preserve">PC-48128</t>
  </si>
  <si>
    <t xml:space="preserve">Rain shell</t>
  </si>
  <si>
    <t xml:space="preserve">PC-48129</t>
  </si>
  <si>
    <t xml:space="preserve">PC-48130</t>
  </si>
  <si>
    <t xml:space="preserve">Trail runner, women's</t>
  </si>
  <si>
    <t xml:space="preserve">PC-48131</t>
  </si>
  <si>
    <t xml:space="preserve">PC-48132</t>
  </si>
  <si>
    <t xml:space="preserve">PC-48133</t>
  </si>
  <si>
    <t xml:space="preserve">PC-48134</t>
  </si>
  <si>
    <t xml:space="preserve">PC-48135</t>
  </si>
  <si>
    <t xml:space="preserve">PC-48136</t>
  </si>
  <si>
    <t xml:space="preserve">PC-48137</t>
  </si>
  <si>
    <t xml:space="preserve">PC-48138</t>
  </si>
  <si>
    <t xml:space="preserve">PC-48139</t>
  </si>
  <si>
    <t xml:space="preserve">PC-48140</t>
  </si>
  <si>
    <t xml:space="preserve">PC-48141</t>
  </si>
  <si>
    <t xml:space="preserve">PC-48142</t>
  </si>
  <si>
    <t xml:space="preserve">PC-48143</t>
  </si>
  <si>
    <t xml:space="preserve">PC-48144</t>
  </si>
  <si>
    <t xml:space="preserve">PC-48145</t>
  </si>
  <si>
    <t xml:space="preserve">PC-48146</t>
  </si>
  <si>
    <t xml:space="preserve">PC-48147</t>
  </si>
  <si>
    <t xml:space="preserve">PC-48148</t>
  </si>
  <si>
    <t xml:space="preserve">PC-48149</t>
  </si>
  <si>
    <t xml:space="preserve">PC-48150</t>
  </si>
  <si>
    <t xml:space="preserve">PC-48151</t>
  </si>
  <si>
    <t xml:space="preserve">PC-48152</t>
  </si>
  <si>
    <t xml:space="preserve">PC-48153</t>
  </si>
  <si>
    <t xml:space="preserve">PC-48154</t>
  </si>
  <si>
    <t xml:space="preserve">PC-48155</t>
  </si>
  <si>
    <t xml:space="preserve">PC-48156</t>
  </si>
  <si>
    <t xml:space="preserve">PC-48157</t>
  </si>
  <si>
    <t xml:space="preserve">PC-48158</t>
  </si>
  <si>
    <t xml:space="preserve">PC-48159</t>
  </si>
  <si>
    <t xml:space="preserve">PC-48160</t>
  </si>
  <si>
    <t xml:space="preserve">PC-48161</t>
  </si>
  <si>
    <t xml:space="preserve">PC-48162</t>
  </si>
  <si>
    <t xml:space="preserve">PC-48163</t>
  </si>
  <si>
    <t xml:space="preserve">PC-48164</t>
  </si>
  <si>
    <t xml:space="preserve">PC-48165</t>
  </si>
  <si>
    <t xml:space="preserve">PC-48166</t>
  </si>
  <si>
    <t xml:space="preserve">PC-48167</t>
  </si>
  <si>
    <t xml:space="preserve">PC-48168</t>
  </si>
  <si>
    <t xml:space="preserve">PC-48169</t>
  </si>
  <si>
    <t xml:space="preserve">PC-48170</t>
  </si>
  <si>
    <t xml:space="preserve">PC-48171</t>
  </si>
  <si>
    <t xml:space="preserve">PC-48172</t>
  </si>
  <si>
    <t xml:space="preserve">PC-48173</t>
  </si>
  <si>
    <t xml:space="preserve">PC-48174</t>
  </si>
  <si>
    <t xml:space="preserve">PC-48175</t>
  </si>
  <si>
    <t xml:space="preserve">PC-48176</t>
  </si>
  <si>
    <t xml:space="preserve">PC-48177</t>
  </si>
  <si>
    <t xml:space="preserve">PC-48178</t>
  </si>
  <si>
    <t xml:space="preserve">PC-48179</t>
  </si>
  <si>
    <t xml:space="preserve">PC-48180</t>
  </si>
  <si>
    <t xml:space="preserve">PC-48181</t>
  </si>
  <si>
    <t xml:space="preserve">PC-48182</t>
  </si>
  <si>
    <t xml:space="preserve">PC-48183</t>
  </si>
  <si>
    <t xml:space="preserve">PC-48184</t>
  </si>
  <si>
    <t xml:space="preserve">PC-48185</t>
  </si>
  <si>
    <t xml:space="preserve">PC-48186</t>
  </si>
  <si>
    <t xml:space="preserve">PC-48187</t>
  </si>
  <si>
    <t xml:space="preserve">PC-48188</t>
  </si>
  <si>
    <t xml:space="preserve">PC-48189</t>
  </si>
  <si>
    <t xml:space="preserve">PC-48190</t>
  </si>
  <si>
    <t xml:space="preserve">PC-48191</t>
  </si>
  <si>
    <t xml:space="preserve">State</t>
  </si>
  <si>
    <t xml:space="preserve">Sales tax rate</t>
  </si>
  <si>
    <t xml:space="preserve">OR</t>
  </si>
  <si>
    <t xml:space="preserve">ID</t>
  </si>
  <si>
    <t xml:space="preserve">MT</t>
  </si>
  <si>
    <t xml:space="preserve">WA</t>
  </si>
  <si>
    <t xml:space="preserve">AZ</t>
  </si>
  <si>
    <t xml:space="preserve">CO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</si>
</sst>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.0%"/>
    <numFmt numFmtId="167" formatCode="mm/dd/yyyy"/>
    <numFmt numFmtId="168" formatCode="\$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5D5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F5D50"/>
        <bgColor rgb="FF666666"/>
      </patternFill>
    </fill>
    <fill>
      <patternFill patternType="solid">
        <fgColor rgb="FFEEF3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4BF"/>
      </left>
      <right style="thin">
        <color rgb="FFB7C4BF"/>
      </right>
      <top style="thin">
        <color rgb="FFB7C4BF"/>
      </top>
      <bottom style="thin">
        <color rgb="FFB7C4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BF"/>
      <rgbColor rgb="FF878787"/>
      <rgbColor rgb="FF9999FF"/>
      <rgbColor rgb="FF993366"/>
      <rgbColor rgb="FFEEF3F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5D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Q3 sales by store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Summary!E4</c:f>
              <c:strCache>
                <c:ptCount val="1"/>
                <c:pt idx="0">
                  <c:v>Q3 total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Summary!$A$5:$A$10</c:f>
              <c:strCache>
                <c:ptCount val="6"/>
                <c:pt idx="0">
                  <c:v>Bend, OR</c:v>
                </c:pt>
                <c:pt idx="1">
                  <c:v>Boise, ID</c:v>
                </c:pt>
                <c:pt idx="2">
                  <c:v>Missoula, MT</c:v>
                </c:pt>
                <c:pt idx="3">
                  <c:v>Spokane, WA</c:v>
                </c:pt>
                <c:pt idx="4">
                  <c:v>Flagstaff, AZ</c:v>
                </c:pt>
                <c:pt idx="5">
                  <c:v>Durango, CO</c:v>
                </c:pt>
              </c:strCache>
            </c:strRef>
          </c:cat>
          <c:val>
            <c:numRef>
              <c:f>Summary!$E$5:$E$10</c:f>
              <c:numCache>
                <c:formatCode>\$#,##0</c:formatCode>
                <c:ptCount val="6"/>
                <c:pt idx="0">
                  <c:v>429530</c:v>
                </c:pt>
                <c:pt idx="1">
                  <c:v>312230</c:v>
                </c:pt>
                <c:pt idx="2">
                  <c:v>204820</c:v>
                </c:pt>
                <c:pt idx="3">
                  <c:v>392450</c:v>
                </c:pt>
                <c:pt idx="4">
                  <c:v>258490</c:v>
                </c:pt>
                <c:pt idx="5">
                  <c:v>216890</c:v>
                </c:pt>
              </c:numCache>
            </c:numRef>
          </c:val>
        </c:ser>
        <c:gapWidth val="150"/>
        <c:overlap val="0"/>
        <c:axId val="31286544"/>
        <c:axId val="38625098"/>
      </c:barChart>
      <c:catAx>
        <c:axId val="3128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8625098"/>
        <c:crosses val="autoZero"/>
        <c:auto val="1"/>
        <c:lblAlgn val="ctr"/>
        <c:lblOffset val="100"/>
        <c:noMultiLvlLbl val="0"/>
      </c:catAx>
      <c:valAx>
        <c:axId val="3862509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US dollars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128654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130680</xdr:rowOff>
    </xdr:from>
    <xdr:to>
      <xdr:col>8</xdr:col>
      <xdr:colOff>541440</xdr:colOff>
      <xdr:row>27</xdr:row>
      <xdr:rowOff>142560</xdr:rowOff>
    </xdr:to>
    <xdr:graphicFrame>
      <xdr:nvGraphicFramePr>
        <xdr:cNvPr id="0" name="Chart 1"/>
        <xdr:cNvGraphicFramePr/>
      </xdr:nvGraphicFramePr>
      <xdr:xfrm>
        <a:off x="0" y="2286000"/>
        <a:ext cx="79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136420</v>
      </c>
      <c r="C5" s="5" t="n">
        <v>146430</v>
      </c>
      <c r="D5" s="5" t="n">
        <v>146680</v>
      </c>
      <c r="E5" s="5" t="n">
        <f aca="false">SUM(B5:D5)</f>
        <v>429530</v>
      </c>
      <c r="F5" s="5" t="n">
        <v>412300</v>
      </c>
      <c r="G5" s="6" t="n">
        <f aca="false">E5/F5-1</f>
        <v>0.0417899587678874</v>
      </c>
    </row>
    <row r="6" customFormat="false" ht="15" hidden="false" customHeight="false" outlineLevel="0" collapsed="false">
      <c r="A6" s="7" t="s">
        <v>10</v>
      </c>
      <c r="B6" s="8" t="n">
        <v>112870</v>
      </c>
      <c r="C6" s="8" t="n">
        <v>98540</v>
      </c>
      <c r="D6" s="8" t="n">
        <v>100820</v>
      </c>
      <c r="E6" s="8" t="n">
        <f aca="false">SUM(B6:D6)</f>
        <v>312230</v>
      </c>
      <c r="F6" s="8" t="n">
        <v>298750</v>
      </c>
      <c r="G6" s="9" t="n">
        <f aca="false">E6/F6-1</f>
        <v>0.0451213389121339</v>
      </c>
    </row>
    <row r="7" customFormat="false" ht="15" hidden="false" customHeight="false" outlineLevel="0" collapsed="false">
      <c r="A7" s="4" t="s">
        <v>11</v>
      </c>
      <c r="B7" s="5" t="n">
        <v>67730</v>
      </c>
      <c r="C7" s="5" t="n">
        <v>67200</v>
      </c>
      <c r="D7" s="5" t="n">
        <v>69890</v>
      </c>
      <c r="E7" s="5" t="n">
        <f aca="false">SUM(B7:D7)</f>
        <v>204820</v>
      </c>
      <c r="F7" s="5" t="n">
        <v>187400</v>
      </c>
      <c r="G7" s="6" t="n">
        <f aca="false">E7/F7-1</f>
        <v>0.0929562433297759</v>
      </c>
    </row>
    <row r="8" customFormat="false" ht="15" hidden="false" customHeight="false" outlineLevel="0" collapsed="false">
      <c r="A8" s="7" t="s">
        <v>12</v>
      </c>
      <c r="B8" s="8" t="n">
        <v>127780</v>
      </c>
      <c r="C8" s="8" t="n">
        <v>131910</v>
      </c>
      <c r="D8" s="8" t="n">
        <v>132760</v>
      </c>
      <c r="E8" s="8" t="n">
        <f aca="false">SUM(B8:D8)</f>
        <v>392450</v>
      </c>
      <c r="F8" s="8" t="n">
        <v>356900</v>
      </c>
      <c r="G8" s="9" t="n">
        <f aca="false">E8/F8-1</f>
        <v>0.0996077332586158</v>
      </c>
    </row>
    <row r="9" customFormat="false" ht="15" hidden="false" customHeight="false" outlineLevel="0" collapsed="false">
      <c r="A9" s="4" t="s">
        <v>13</v>
      </c>
      <c r="B9" s="5" t="n">
        <v>89610</v>
      </c>
      <c r="C9" s="5" t="n">
        <v>87090</v>
      </c>
      <c r="D9" s="5" t="n">
        <v>81790</v>
      </c>
      <c r="E9" s="5" t="n">
        <f aca="false">SUM(B9:D9)</f>
        <v>258490</v>
      </c>
      <c r="F9" s="5" t="n">
        <v>241600</v>
      </c>
      <c r="G9" s="6" t="n">
        <f aca="false">E9/F9-1</f>
        <v>0.069908940397351</v>
      </c>
    </row>
    <row r="10" customFormat="false" ht="15" hidden="false" customHeight="false" outlineLevel="0" collapsed="false">
      <c r="A10" s="7" t="s">
        <v>14</v>
      </c>
      <c r="B10" s="8" t="n">
        <v>73590</v>
      </c>
      <c r="C10" s="8" t="n">
        <v>67110</v>
      </c>
      <c r="D10" s="8" t="n">
        <v>76190</v>
      </c>
      <c r="E10" s="8" t="n">
        <f aca="false">SUM(B10:D10)</f>
        <v>216890</v>
      </c>
      <c r="F10" s="8" t="n">
        <v>203150</v>
      </c>
      <c r="G10" s="9" t="n">
        <f aca="false">E10/F10-1</f>
        <v>0.0676347526458283</v>
      </c>
    </row>
    <row r="11" customFormat="false" ht="15" hidden="false" customHeight="false" outlineLevel="0" collapsed="false">
      <c r="A11" s="10" t="s">
        <v>15</v>
      </c>
      <c r="B11" s="11" t="n">
        <f aca="false">SUM(B5:B10)</f>
        <v>608000</v>
      </c>
      <c r="C11" s="11" t="n">
        <f aca="false">SUM(C5:C10)</f>
        <v>598280</v>
      </c>
      <c r="D11" s="11" t="n">
        <f aca="false">SUM(D5:D10)</f>
        <v>608130</v>
      </c>
      <c r="E11" s="11" t="n">
        <f aca="false">SUM(E5:E10)</f>
        <v>1814410</v>
      </c>
      <c r="F11" s="11" t="n">
        <f aca="false">SUM(F5:F10)</f>
        <v>1700100</v>
      </c>
      <c r="G11" s="12" t="n">
        <f aca="false">E11/F11-1</f>
        <v>0.0672372213399213</v>
      </c>
    </row>
  </sheetData>
  <printOptions headings="false" gridLines="false" gridLinesSet="true" horizontalCentered="true" verticalCentered="false"/>
  <pageMargins left="0.25" right="0.25" top="0.75" bottom="0.75" header="0.511811023622047" footer="0.3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&amp;CSummary,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22"/>
    <col collapsed="false" customWidth="true" hidden="false" outlineLevel="0" max="5" min="5" style="0" width="6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1"/>
  </cols>
  <sheetData>
    <row r="1" customFormat="false" ht="15" hidden="false" customHeight="false" outlineLevel="0" collapsed="false">
      <c r="A1" s="13" t="s">
        <v>16</v>
      </c>
      <c r="B1" s="13" t="s">
        <v>17</v>
      </c>
      <c r="C1" s="13" t="s">
        <v>2</v>
      </c>
      <c r="D1" s="13" t="s">
        <v>18</v>
      </c>
      <c r="E1" s="13" t="s">
        <v>19</v>
      </c>
      <c r="F1" s="13" t="s">
        <v>20</v>
      </c>
      <c r="G1" s="13" t="s">
        <v>21</v>
      </c>
      <c r="H1" s="13" t="s">
        <v>22</v>
      </c>
    </row>
    <row r="2" customFormat="false" ht="15" hidden="false" customHeight="false" outlineLevel="0" collapsed="false">
      <c r="A2" s="14" t="n">
        <v>46267</v>
      </c>
      <c r="B2" s="4" t="s">
        <v>23</v>
      </c>
      <c r="C2" s="4" t="s">
        <v>9</v>
      </c>
      <c r="D2" s="4" t="s">
        <v>24</v>
      </c>
      <c r="E2" s="4" t="n">
        <v>2</v>
      </c>
      <c r="F2" s="15" t="n">
        <v>64.95</v>
      </c>
      <c r="G2" s="15" t="n">
        <f aca="false">ROUND(E2*F2*VLOOKUP("OR",Rates!$A$2:$B$7,2,FALSE()),2)</f>
        <v>0</v>
      </c>
      <c r="H2" s="15" t="n">
        <f aca="false">E2*F2+G2</f>
        <v>129.9</v>
      </c>
    </row>
    <row r="3" customFormat="false" ht="15" hidden="false" customHeight="false" outlineLevel="0" collapsed="false">
      <c r="A3" s="14" t="n">
        <v>46267</v>
      </c>
      <c r="B3" s="4" t="s">
        <v>25</v>
      </c>
      <c r="C3" s="4" t="s">
        <v>10</v>
      </c>
      <c r="D3" s="4" t="s">
        <v>26</v>
      </c>
      <c r="E3" s="4" t="n">
        <v>1</v>
      </c>
      <c r="F3" s="15" t="n">
        <v>349</v>
      </c>
      <c r="G3" s="15" t="n">
        <f aca="false">ROUND(E3*F3*VLOOKUP("ID",Rates!$A$2:$B$7,2,FALSE()),2)</f>
        <v>20.94</v>
      </c>
      <c r="H3" s="15" t="n">
        <f aca="false">E3*F3+G3</f>
        <v>369.94</v>
      </c>
    </row>
    <row r="4" customFormat="false" ht="15" hidden="false" customHeight="false" outlineLevel="0" collapsed="false">
      <c r="A4" s="14" t="n">
        <v>46267</v>
      </c>
      <c r="B4" s="4" t="s">
        <v>27</v>
      </c>
      <c r="C4" s="4" t="s">
        <v>11</v>
      </c>
      <c r="D4" s="4" t="s">
        <v>26</v>
      </c>
      <c r="E4" s="4" t="n">
        <v>3</v>
      </c>
      <c r="F4" s="15" t="n">
        <v>349</v>
      </c>
      <c r="G4" s="15" t="n">
        <f aca="false">ROUND(E4*F4*VLOOKUP("MT",Rates!$A$2:$B$7,2,FALSE()),2)</f>
        <v>0</v>
      </c>
      <c r="H4" s="15" t="n">
        <f aca="false">E4*F4+G4</f>
        <v>1047</v>
      </c>
    </row>
    <row r="5" customFormat="false" ht="15" hidden="false" customHeight="false" outlineLevel="0" collapsed="false">
      <c r="A5" s="14" t="n">
        <v>46267</v>
      </c>
      <c r="B5" s="4" t="s">
        <v>28</v>
      </c>
      <c r="C5" s="4" t="s">
        <v>14</v>
      </c>
      <c r="D5" s="4" t="s">
        <v>29</v>
      </c>
      <c r="E5" s="4" t="n">
        <v>1</v>
      </c>
      <c r="F5" s="15" t="n">
        <v>39.5</v>
      </c>
      <c r="G5" s="15" t="n">
        <f aca="false">ROUND(E5*F5*VLOOKUP("CO",Rates!$A$2:$B$7,2,FALSE()),2)</f>
        <v>2.96</v>
      </c>
      <c r="H5" s="15" t="n">
        <f aca="false">E5*F5+G5</f>
        <v>42.46</v>
      </c>
    </row>
    <row r="6" customFormat="false" ht="15" hidden="false" customHeight="false" outlineLevel="0" collapsed="false">
      <c r="A6" s="14" t="n">
        <v>46267</v>
      </c>
      <c r="B6" s="4" t="s">
        <v>30</v>
      </c>
      <c r="C6" s="4" t="s">
        <v>11</v>
      </c>
      <c r="D6" s="4" t="s">
        <v>31</v>
      </c>
      <c r="E6" s="4" t="n">
        <v>1</v>
      </c>
      <c r="F6" s="15" t="n">
        <v>119</v>
      </c>
      <c r="G6" s="15" t="n">
        <f aca="false">ROUND(E6*F6*VLOOKUP("MT",Rates!$A$2:$B$7,2,FALSE()),2)</f>
        <v>0</v>
      </c>
      <c r="H6" s="15" t="n">
        <f aca="false">E6*F6+G6</f>
        <v>119</v>
      </c>
    </row>
    <row r="7" customFormat="false" ht="15" hidden="false" customHeight="false" outlineLevel="0" collapsed="false">
      <c r="A7" s="14" t="n">
        <v>46267</v>
      </c>
      <c r="B7" s="4" t="s">
        <v>32</v>
      </c>
      <c r="C7" s="4" t="s">
        <v>9</v>
      </c>
      <c r="D7" s="4" t="s">
        <v>33</v>
      </c>
      <c r="E7" s="4" t="n">
        <v>1</v>
      </c>
      <c r="F7" s="15" t="n">
        <v>109</v>
      </c>
      <c r="G7" s="15" t="n">
        <f aca="false">ROUND(E7*F7*VLOOKUP("OR",Rates!$A$2:$B$7,2,FALSE()),2)</f>
        <v>0</v>
      </c>
      <c r="H7" s="15" t="n">
        <f aca="false">E7*F7+G7</f>
        <v>109</v>
      </c>
    </row>
    <row r="8" customFormat="false" ht="15" hidden="false" customHeight="false" outlineLevel="0" collapsed="false">
      <c r="A8" s="14" t="n">
        <v>46267</v>
      </c>
      <c r="B8" s="4" t="s">
        <v>34</v>
      </c>
      <c r="C8" s="4" t="s">
        <v>12</v>
      </c>
      <c r="D8" s="4" t="s">
        <v>26</v>
      </c>
      <c r="E8" s="4" t="n">
        <v>1</v>
      </c>
      <c r="F8" s="15" t="n">
        <v>349</v>
      </c>
      <c r="G8" s="15" t="n">
        <f aca="false">ROUND(E8*F8*VLOOKUP("WA",Rates!$A$2:$B$7,2,FALSE()),2)</f>
        <v>31.06</v>
      </c>
      <c r="H8" s="15" t="n">
        <f aca="false">E8*F8+G8</f>
        <v>380.06</v>
      </c>
    </row>
    <row r="9" customFormat="false" ht="15" hidden="false" customHeight="false" outlineLevel="0" collapsed="false">
      <c r="A9" s="14" t="n">
        <v>46268</v>
      </c>
      <c r="B9" s="4" t="s">
        <v>35</v>
      </c>
      <c r="C9" s="4" t="s">
        <v>13</v>
      </c>
      <c r="D9" s="4" t="s">
        <v>36</v>
      </c>
      <c r="E9" s="4" t="n">
        <v>2</v>
      </c>
      <c r="F9" s="15" t="n">
        <v>99</v>
      </c>
      <c r="G9" s="15" t="n">
        <f aca="false">ROUND(E9*F9*VLOOKUP("AZ",Rates!$A$2:$B$7,2,FALSE()),2)</f>
        <v>17.84</v>
      </c>
      <c r="H9" s="15" t="n">
        <f aca="false">E9*F9+G9</f>
        <v>215.84</v>
      </c>
    </row>
    <row r="10" customFormat="false" ht="15" hidden="false" customHeight="false" outlineLevel="0" collapsed="false">
      <c r="A10" s="14" t="n">
        <v>46268</v>
      </c>
      <c r="B10" s="4" t="s">
        <v>37</v>
      </c>
      <c r="C10" s="4" t="s">
        <v>12</v>
      </c>
      <c r="D10" s="4" t="s">
        <v>36</v>
      </c>
      <c r="E10" s="4" t="n">
        <v>4</v>
      </c>
      <c r="F10" s="15" t="n">
        <v>99</v>
      </c>
      <c r="G10" s="15" t="n">
        <f aca="false">ROUND(E10*F10*VLOOKUP("WA",Rates!$A$2:$B$7,2,FALSE()),2)</f>
        <v>35.24</v>
      </c>
      <c r="H10" s="15" t="n">
        <f aca="false">E10*F10+G10</f>
        <v>431.24</v>
      </c>
    </row>
    <row r="11" customFormat="false" ht="15" hidden="false" customHeight="false" outlineLevel="0" collapsed="false">
      <c r="A11" s="14" t="n">
        <v>46269</v>
      </c>
      <c r="B11" s="4" t="s">
        <v>38</v>
      </c>
      <c r="C11" s="4" t="s">
        <v>12</v>
      </c>
      <c r="D11" s="4" t="s">
        <v>36</v>
      </c>
      <c r="E11" s="4" t="n">
        <v>1</v>
      </c>
      <c r="F11" s="15" t="n">
        <v>99</v>
      </c>
      <c r="G11" s="15" t="n">
        <f aca="false">ROUND(E11*F11*VLOOKUP("WA",Rates!$A$2:$B$7,2,FALSE()),2)</f>
        <v>8.81</v>
      </c>
      <c r="H11" s="15" t="n">
        <f aca="false">E11*F11+G11</f>
        <v>107.81</v>
      </c>
    </row>
    <row r="12" customFormat="false" ht="15" hidden="false" customHeight="false" outlineLevel="0" collapsed="false">
      <c r="A12" s="14" t="n">
        <v>46270</v>
      </c>
      <c r="B12" s="4" t="s">
        <v>39</v>
      </c>
      <c r="C12" s="4" t="s">
        <v>13</v>
      </c>
      <c r="D12" s="4" t="s">
        <v>31</v>
      </c>
      <c r="E12" s="4" t="n">
        <v>2</v>
      </c>
      <c r="F12" s="15" t="n">
        <v>119</v>
      </c>
      <c r="G12" s="15" t="n">
        <f aca="false">ROUND(E12*F12*VLOOKUP("AZ",Rates!$A$2:$B$7,2,FALSE()),2)</f>
        <v>21.44</v>
      </c>
      <c r="H12" s="15" t="n">
        <f aca="false">E12*F12+G12</f>
        <v>259.44</v>
      </c>
    </row>
    <row r="13" customFormat="false" ht="15" hidden="false" customHeight="false" outlineLevel="0" collapsed="false">
      <c r="A13" s="14" t="n">
        <v>46270</v>
      </c>
      <c r="B13" s="4" t="s">
        <v>40</v>
      </c>
      <c r="C13" s="4" t="s">
        <v>13</v>
      </c>
      <c r="D13" s="4" t="s">
        <v>41</v>
      </c>
      <c r="E13" s="4" t="n">
        <v>4</v>
      </c>
      <c r="F13" s="15" t="n">
        <v>79</v>
      </c>
      <c r="G13" s="15" t="n">
        <f aca="false">ROUND(E13*F13*VLOOKUP("AZ",Rates!$A$2:$B$7,2,FALSE()),2)</f>
        <v>28.47</v>
      </c>
      <c r="H13" s="15" t="n">
        <f aca="false">E13*F13+G13</f>
        <v>344.47</v>
      </c>
    </row>
    <row r="14" customFormat="false" ht="15" hidden="false" customHeight="false" outlineLevel="0" collapsed="false">
      <c r="A14" s="14" t="n">
        <v>46270</v>
      </c>
      <c r="B14" s="4" t="s">
        <v>42</v>
      </c>
      <c r="C14" s="4" t="s">
        <v>9</v>
      </c>
      <c r="D14" s="4" t="s">
        <v>33</v>
      </c>
      <c r="E14" s="4" t="n">
        <v>2</v>
      </c>
      <c r="F14" s="15" t="n">
        <v>109</v>
      </c>
      <c r="G14" s="15" t="n">
        <f aca="false">ROUND(E14*F14*VLOOKUP("OR",Rates!$A$2:$B$7,2,FALSE()),2)</f>
        <v>0</v>
      </c>
      <c r="H14" s="15" t="n">
        <f aca="false">E14*F14+G14</f>
        <v>218</v>
      </c>
    </row>
    <row r="15" customFormat="false" ht="15" hidden="false" customHeight="false" outlineLevel="0" collapsed="false">
      <c r="A15" s="14" t="n">
        <v>46270</v>
      </c>
      <c r="B15" s="4" t="s">
        <v>43</v>
      </c>
      <c r="C15" s="4" t="s">
        <v>14</v>
      </c>
      <c r="D15" s="4" t="s">
        <v>44</v>
      </c>
      <c r="E15" s="4" t="n">
        <v>2</v>
      </c>
      <c r="F15" s="15" t="n">
        <v>32</v>
      </c>
      <c r="G15" s="15" t="n">
        <f aca="false">ROUND(E15*F15*VLOOKUP("CO",Rates!$A$2:$B$7,2,FALSE()),2)</f>
        <v>4.79</v>
      </c>
      <c r="H15" s="15" t="n">
        <f aca="false">E15*F15+G15</f>
        <v>68.79</v>
      </c>
    </row>
    <row r="16" customFormat="false" ht="15" hidden="false" customHeight="false" outlineLevel="0" collapsed="false">
      <c r="A16" s="14" t="n">
        <v>46271</v>
      </c>
      <c r="B16" s="4" t="s">
        <v>45</v>
      </c>
      <c r="C16" s="4" t="s">
        <v>10</v>
      </c>
      <c r="D16" s="4" t="s">
        <v>31</v>
      </c>
      <c r="E16" s="4" t="n">
        <v>1</v>
      </c>
      <c r="F16" s="15" t="n">
        <v>119</v>
      </c>
      <c r="G16" s="15" t="n">
        <f aca="false">ROUND(E16*F16*VLOOKUP("ID",Rates!$A$2:$B$7,2,FALSE()),2)</f>
        <v>7.14</v>
      </c>
      <c r="H16" s="15" t="n">
        <f aca="false">E16*F16+G16</f>
        <v>126.14</v>
      </c>
    </row>
    <row r="17" customFormat="false" ht="15" hidden="false" customHeight="false" outlineLevel="0" collapsed="false">
      <c r="A17" s="14" t="n">
        <v>46271</v>
      </c>
      <c r="B17" s="4" t="s">
        <v>46</v>
      </c>
      <c r="C17" s="4" t="s">
        <v>14</v>
      </c>
      <c r="D17" s="4" t="s">
        <v>33</v>
      </c>
      <c r="E17" s="4" t="n">
        <v>2</v>
      </c>
      <c r="F17" s="15" t="n">
        <v>109</v>
      </c>
      <c r="G17" s="15" t="n">
        <f aca="false">ROUND(E17*F17*VLOOKUP("CO",Rates!$A$2:$B$7,2,FALSE()),2)</f>
        <v>16.33</v>
      </c>
      <c r="H17" s="15" t="n">
        <f aca="false">E17*F17+G17</f>
        <v>234.33</v>
      </c>
    </row>
    <row r="18" customFormat="false" ht="15" hidden="false" customHeight="false" outlineLevel="0" collapsed="false">
      <c r="A18" s="14" t="n">
        <v>46272</v>
      </c>
      <c r="B18" s="4" t="s">
        <v>47</v>
      </c>
      <c r="C18" s="4" t="s">
        <v>14</v>
      </c>
      <c r="D18" s="4" t="s">
        <v>36</v>
      </c>
      <c r="E18" s="4" t="n">
        <v>1</v>
      </c>
      <c r="F18" s="15" t="n">
        <v>99</v>
      </c>
      <c r="G18" s="15" t="n">
        <f aca="false">ROUND(E18*F18*VLOOKUP("CO",Rates!$A$2:$B$7,2,FALSE()),2)</f>
        <v>7.42</v>
      </c>
      <c r="H18" s="15" t="n">
        <f aca="false">E18*F18+G18</f>
        <v>106.42</v>
      </c>
    </row>
    <row r="19" customFormat="false" ht="15" hidden="false" customHeight="false" outlineLevel="0" collapsed="false">
      <c r="A19" s="14" t="n">
        <v>46273</v>
      </c>
      <c r="B19" s="4" t="s">
        <v>48</v>
      </c>
      <c r="C19" s="4" t="s">
        <v>14</v>
      </c>
      <c r="D19" s="4" t="s">
        <v>49</v>
      </c>
      <c r="E19" s="4" t="n">
        <v>2</v>
      </c>
      <c r="F19" s="15" t="n">
        <v>44.95</v>
      </c>
      <c r="G19" s="15" t="n">
        <f aca="false">ROUND(E19*F19*VLOOKUP("CO",Rates!$A$2:$B$7,2,FALSE()),2)</f>
        <v>6.73</v>
      </c>
      <c r="H19" s="15" t="n">
        <f aca="false">E19*F19+G19</f>
        <v>96.63</v>
      </c>
    </row>
    <row r="20" customFormat="false" ht="15" hidden="false" customHeight="false" outlineLevel="0" collapsed="false">
      <c r="A20" s="14" t="n">
        <v>46274</v>
      </c>
      <c r="B20" s="4" t="s">
        <v>50</v>
      </c>
      <c r="C20" s="4" t="s">
        <v>12</v>
      </c>
      <c r="D20" s="4" t="s">
        <v>26</v>
      </c>
      <c r="E20" s="4" t="n">
        <v>1</v>
      </c>
      <c r="F20" s="15" t="n">
        <v>349</v>
      </c>
      <c r="G20" s="15" t="n">
        <f aca="false">ROUND(E20*F20*VLOOKUP("WA",Rates!$A$2:$B$7,2,FALSE()),2)</f>
        <v>31.06</v>
      </c>
      <c r="H20" s="15" t="n">
        <f aca="false">E20*F20+G20</f>
        <v>380.06</v>
      </c>
    </row>
    <row r="21" customFormat="false" ht="15" hidden="false" customHeight="false" outlineLevel="0" collapsed="false">
      <c r="A21" s="14" t="n">
        <v>46274</v>
      </c>
      <c r="B21" s="4" t="s">
        <v>51</v>
      </c>
      <c r="C21" s="4" t="s">
        <v>11</v>
      </c>
      <c r="D21" s="4" t="s">
        <v>52</v>
      </c>
      <c r="E21" s="4" t="n">
        <v>1</v>
      </c>
      <c r="F21" s="15" t="n">
        <v>129</v>
      </c>
      <c r="G21" s="15" t="n">
        <f aca="false">ROUND(E21*F21*VLOOKUP("MT",Rates!$A$2:$B$7,2,FALSE()),2)</f>
        <v>0</v>
      </c>
      <c r="H21" s="15" t="n">
        <f aca="false">E21*F21+G21</f>
        <v>129</v>
      </c>
    </row>
    <row r="22" customFormat="false" ht="15" hidden="false" customHeight="false" outlineLevel="0" collapsed="false">
      <c r="A22" s="14" t="n">
        <v>46274</v>
      </c>
      <c r="B22" s="4" t="s">
        <v>53</v>
      </c>
      <c r="C22" s="4" t="s">
        <v>14</v>
      </c>
      <c r="D22" s="4" t="s">
        <v>44</v>
      </c>
      <c r="E22" s="4" t="n">
        <v>2</v>
      </c>
      <c r="F22" s="15" t="n">
        <v>32</v>
      </c>
      <c r="G22" s="15" t="n">
        <f aca="false">ROUND(E22*F22*VLOOKUP("CO",Rates!$A$2:$B$7,2,FALSE()),2)</f>
        <v>4.79</v>
      </c>
      <c r="H22" s="15" t="n">
        <f aca="false">E22*F22+G22</f>
        <v>68.79</v>
      </c>
    </row>
    <row r="23" customFormat="false" ht="15" hidden="false" customHeight="false" outlineLevel="0" collapsed="false">
      <c r="A23" s="14" t="n">
        <v>46275</v>
      </c>
      <c r="B23" s="4" t="s">
        <v>54</v>
      </c>
      <c r="C23" s="4" t="s">
        <v>11</v>
      </c>
      <c r="D23" s="4" t="s">
        <v>41</v>
      </c>
      <c r="E23" s="4" t="n">
        <v>1</v>
      </c>
      <c r="F23" s="15" t="n">
        <v>79</v>
      </c>
      <c r="G23" s="15" t="n">
        <f aca="false">ROUND(E23*F23*VLOOKUP("MT",Rates!$A$2:$B$7,2,FALSE()),2)</f>
        <v>0</v>
      </c>
      <c r="H23" s="15" t="n">
        <f aca="false">E23*F23+G23</f>
        <v>79</v>
      </c>
    </row>
    <row r="24" customFormat="false" ht="15" hidden="false" customHeight="false" outlineLevel="0" collapsed="false">
      <c r="A24" s="14" t="n">
        <v>46276</v>
      </c>
      <c r="B24" s="4" t="s">
        <v>55</v>
      </c>
      <c r="C24" s="4" t="s">
        <v>12</v>
      </c>
      <c r="D24" s="4" t="s">
        <v>36</v>
      </c>
      <c r="E24" s="4" t="n">
        <v>4</v>
      </c>
      <c r="F24" s="15" t="n">
        <v>99</v>
      </c>
      <c r="G24" s="15" t="n">
        <f aca="false">ROUND(E24*F24*VLOOKUP("WA",Rates!$A$2:$B$7,2,FALSE()),2)</f>
        <v>35.24</v>
      </c>
      <c r="H24" s="15" t="n">
        <f aca="false">E24*F24+G24</f>
        <v>431.24</v>
      </c>
    </row>
    <row r="25" customFormat="false" ht="15" hidden="false" customHeight="false" outlineLevel="0" collapsed="false">
      <c r="A25" s="14" t="n">
        <v>46277</v>
      </c>
      <c r="B25" s="4" t="s">
        <v>56</v>
      </c>
      <c r="C25" s="4" t="s">
        <v>12</v>
      </c>
      <c r="D25" s="4" t="s">
        <v>36</v>
      </c>
      <c r="E25" s="4" t="n">
        <v>3</v>
      </c>
      <c r="F25" s="15" t="n">
        <v>99</v>
      </c>
      <c r="G25" s="15" t="n">
        <f aca="false">ROUND(E25*F25*VLOOKUP("WA",Rates!$A$2:$B$7,2,FALSE()),2)</f>
        <v>26.43</v>
      </c>
      <c r="H25" s="15" t="n">
        <f aca="false">E25*F25+G25</f>
        <v>323.43</v>
      </c>
    </row>
    <row r="26" customFormat="false" ht="15" hidden="false" customHeight="false" outlineLevel="0" collapsed="false">
      <c r="A26" s="14" t="n">
        <v>46277</v>
      </c>
      <c r="B26" s="4" t="s">
        <v>57</v>
      </c>
      <c r="C26" s="4" t="s">
        <v>11</v>
      </c>
      <c r="D26" s="4" t="s">
        <v>29</v>
      </c>
      <c r="E26" s="4" t="n">
        <v>2</v>
      </c>
      <c r="F26" s="15" t="n">
        <v>39.5</v>
      </c>
      <c r="G26" s="15" t="n">
        <f aca="false">ROUND(E26*F26*VLOOKUP("MT",Rates!$A$2:$B$7,2,FALSE()),2)</f>
        <v>0</v>
      </c>
      <c r="H26" s="15" t="n">
        <f aca="false">E26*F26+G26</f>
        <v>79</v>
      </c>
    </row>
    <row r="27" customFormat="false" ht="15" hidden="false" customHeight="false" outlineLevel="0" collapsed="false">
      <c r="A27" s="14" t="n">
        <v>46277</v>
      </c>
      <c r="B27" s="4" t="s">
        <v>58</v>
      </c>
      <c r="C27" s="4" t="s">
        <v>12</v>
      </c>
      <c r="D27" s="4" t="s">
        <v>33</v>
      </c>
      <c r="E27" s="4" t="n">
        <v>3</v>
      </c>
      <c r="F27" s="15" t="n">
        <v>109</v>
      </c>
      <c r="G27" s="15" t="n">
        <f aca="false">ROUND(E27*F27*VLOOKUP("WA",Rates!$A$2:$B$7,2,FALSE()),2)</f>
        <v>29.1</v>
      </c>
      <c r="H27" s="15" t="n">
        <f aca="false">E27*F27+G27</f>
        <v>356.1</v>
      </c>
    </row>
    <row r="28" customFormat="false" ht="15" hidden="false" customHeight="false" outlineLevel="0" collapsed="false">
      <c r="A28" s="14" t="n">
        <v>46277</v>
      </c>
      <c r="B28" s="4" t="s">
        <v>59</v>
      </c>
      <c r="C28" s="4" t="s">
        <v>12</v>
      </c>
      <c r="D28" s="4" t="s">
        <v>60</v>
      </c>
      <c r="E28" s="4" t="n">
        <v>2</v>
      </c>
      <c r="F28" s="15" t="n">
        <v>189</v>
      </c>
      <c r="G28" s="15" t="n">
        <f aca="false">ROUND(E28*F28*VLOOKUP("WA",Rates!$A$2:$B$7,2,FALSE()),2)</f>
        <v>33.64</v>
      </c>
      <c r="H28" s="15" t="n">
        <f aca="false">E28*F28+G28</f>
        <v>411.64</v>
      </c>
    </row>
    <row r="29" customFormat="false" ht="15" hidden="false" customHeight="false" outlineLevel="0" collapsed="false">
      <c r="A29" s="14" t="n">
        <v>46278</v>
      </c>
      <c r="B29" s="4" t="s">
        <v>61</v>
      </c>
      <c r="C29" s="4" t="s">
        <v>9</v>
      </c>
      <c r="D29" s="4" t="s">
        <v>24</v>
      </c>
      <c r="E29" s="4" t="n">
        <v>1</v>
      </c>
      <c r="F29" s="15" t="n">
        <v>64.95</v>
      </c>
      <c r="G29" s="15" t="n">
        <f aca="false">ROUND(E29*F29*VLOOKUP("OR",Rates!$A$2:$B$7,2,FALSE()),2)</f>
        <v>0</v>
      </c>
      <c r="H29" s="15" t="n">
        <f aca="false">E29*F29+G29</f>
        <v>64.95</v>
      </c>
    </row>
    <row r="30" customFormat="false" ht="15" hidden="false" customHeight="false" outlineLevel="0" collapsed="false">
      <c r="A30" s="14" t="n">
        <v>46279</v>
      </c>
      <c r="B30" s="4" t="s">
        <v>62</v>
      </c>
      <c r="C30" s="4" t="s">
        <v>11</v>
      </c>
      <c r="D30" s="4" t="s">
        <v>63</v>
      </c>
      <c r="E30" s="4" t="n">
        <v>1</v>
      </c>
      <c r="F30" s="15" t="n">
        <v>129</v>
      </c>
      <c r="G30" s="15" t="n">
        <f aca="false">ROUND(E30*F30*VLOOKUP("MT",Rates!$A$2:$B$7,2,FALSE()),2)</f>
        <v>0</v>
      </c>
      <c r="H30" s="15" t="n">
        <f aca="false">E30*F30+G30</f>
        <v>129</v>
      </c>
    </row>
    <row r="31" customFormat="false" ht="15" hidden="false" customHeight="false" outlineLevel="0" collapsed="false">
      <c r="A31" s="14" t="n">
        <v>46280</v>
      </c>
      <c r="B31" s="4" t="s">
        <v>64</v>
      </c>
      <c r="C31" s="4" t="s">
        <v>10</v>
      </c>
      <c r="D31" s="4" t="s">
        <v>31</v>
      </c>
      <c r="E31" s="4" t="n">
        <v>1</v>
      </c>
      <c r="F31" s="15" t="n">
        <v>119</v>
      </c>
      <c r="G31" s="15" t="n">
        <f aca="false">ROUND(E31*F31*VLOOKUP("ID",Rates!$A$2:$B$7,2,FALSE()),2)</f>
        <v>7.14</v>
      </c>
      <c r="H31" s="15" t="n">
        <f aca="false">E31*F31+G31</f>
        <v>126.14</v>
      </c>
    </row>
    <row r="32" customFormat="false" ht="15" hidden="false" customHeight="false" outlineLevel="0" collapsed="false">
      <c r="A32" s="14" t="n">
        <v>46280</v>
      </c>
      <c r="B32" s="4" t="s">
        <v>65</v>
      </c>
      <c r="C32" s="4" t="s">
        <v>9</v>
      </c>
      <c r="D32" s="4" t="s">
        <v>31</v>
      </c>
      <c r="E32" s="4" t="n">
        <v>2</v>
      </c>
      <c r="F32" s="15" t="n">
        <v>119</v>
      </c>
      <c r="G32" s="15" t="n">
        <f aca="false">ROUND(E32*F32*VLOOKUP("OR",Rates!$A$2:$B$7,2,FALSE()),2)</f>
        <v>0</v>
      </c>
      <c r="H32" s="15" t="n">
        <f aca="false">E32*F32+G32</f>
        <v>238</v>
      </c>
    </row>
    <row r="33" customFormat="false" ht="15" hidden="false" customHeight="false" outlineLevel="0" collapsed="false">
      <c r="A33" s="14" t="n">
        <v>46280</v>
      </c>
      <c r="B33" s="4" t="s">
        <v>66</v>
      </c>
      <c r="C33" s="4" t="s">
        <v>13</v>
      </c>
      <c r="D33" s="4" t="s">
        <v>41</v>
      </c>
      <c r="E33" s="4" t="n">
        <v>1</v>
      </c>
      <c r="F33" s="15" t="n">
        <v>79</v>
      </c>
      <c r="G33" s="15" t="n">
        <f aca="false">ROUND(E33*F33*VLOOKUP("AZ",Rates!$A$2:$B$7,2,FALSE()),2)</f>
        <v>7.12</v>
      </c>
      <c r="H33" s="15" t="n">
        <f aca="false">E33*F33+G33</f>
        <v>86.12</v>
      </c>
    </row>
    <row r="34" customFormat="false" ht="15" hidden="false" customHeight="false" outlineLevel="0" collapsed="false">
      <c r="A34" s="14" t="n">
        <v>46280</v>
      </c>
      <c r="B34" s="4" t="s">
        <v>67</v>
      </c>
      <c r="C34" s="4" t="s">
        <v>13</v>
      </c>
      <c r="D34" s="4" t="s">
        <v>52</v>
      </c>
      <c r="E34" s="4" t="n">
        <v>4</v>
      </c>
      <c r="F34" s="15" t="n">
        <v>129</v>
      </c>
      <c r="G34" s="15" t="n">
        <f aca="false">ROUND(E34*F34*VLOOKUP("AZ",Rates!$A$2:$B$7,2,FALSE()),2)</f>
        <v>46.49</v>
      </c>
      <c r="H34" s="15" t="n">
        <f aca="false">E34*F34+G34</f>
        <v>562.49</v>
      </c>
    </row>
    <row r="35" customFormat="false" ht="15" hidden="false" customHeight="false" outlineLevel="0" collapsed="false">
      <c r="A35" s="14" t="n">
        <v>46280</v>
      </c>
      <c r="B35" s="4" t="s">
        <v>68</v>
      </c>
      <c r="C35" s="4" t="s">
        <v>14</v>
      </c>
      <c r="D35" s="4" t="s">
        <v>24</v>
      </c>
      <c r="E35" s="4" t="n">
        <v>1</v>
      </c>
      <c r="F35" s="15" t="n">
        <v>64.95</v>
      </c>
      <c r="G35" s="15" t="n">
        <f aca="false">ROUND(E35*F35*VLOOKUP("CO",Rates!$A$2:$B$7,2,FALSE()),2)</f>
        <v>4.86</v>
      </c>
      <c r="H35" s="15" t="n">
        <f aca="false">E35*F35+G35</f>
        <v>69.81</v>
      </c>
    </row>
    <row r="36" customFormat="false" ht="15" hidden="false" customHeight="false" outlineLevel="0" collapsed="false">
      <c r="A36" s="14" t="n">
        <v>46280</v>
      </c>
      <c r="B36" s="4" t="s">
        <v>69</v>
      </c>
      <c r="C36" s="4" t="s">
        <v>9</v>
      </c>
      <c r="D36" s="4" t="s">
        <v>29</v>
      </c>
      <c r="E36" s="4" t="n">
        <v>3</v>
      </c>
      <c r="F36" s="15" t="n">
        <v>39.5</v>
      </c>
      <c r="G36" s="15" t="n">
        <f aca="false">ROUND(E36*F36*VLOOKUP("OR",Rates!$A$2:$B$7,2,FALSE()),2)</f>
        <v>0</v>
      </c>
      <c r="H36" s="15" t="n">
        <f aca="false">E36*F36+G36</f>
        <v>118.5</v>
      </c>
    </row>
    <row r="37" customFormat="false" ht="15" hidden="false" customHeight="false" outlineLevel="0" collapsed="false">
      <c r="A37" s="14" t="n">
        <v>46281</v>
      </c>
      <c r="B37" s="4" t="s">
        <v>70</v>
      </c>
      <c r="C37" s="4" t="s">
        <v>14</v>
      </c>
      <c r="D37" s="4" t="s">
        <v>33</v>
      </c>
      <c r="E37" s="4" t="n">
        <v>1</v>
      </c>
      <c r="F37" s="15" t="n">
        <v>109</v>
      </c>
      <c r="G37" s="15" t="n">
        <f aca="false">ROUND(E37*F37*VLOOKUP("CO",Rates!$A$2:$B$7,2,FALSE()),2)</f>
        <v>8.16</v>
      </c>
      <c r="H37" s="15" t="n">
        <f aca="false">E37*F37+G37</f>
        <v>117.16</v>
      </c>
    </row>
    <row r="38" customFormat="false" ht="15" hidden="false" customHeight="false" outlineLevel="0" collapsed="false">
      <c r="A38" s="14" t="n">
        <v>46281</v>
      </c>
      <c r="B38" s="4" t="s">
        <v>71</v>
      </c>
      <c r="C38" s="4" t="s">
        <v>12</v>
      </c>
      <c r="D38" s="4" t="s">
        <v>44</v>
      </c>
      <c r="E38" s="4" t="n">
        <v>1</v>
      </c>
      <c r="F38" s="15" t="n">
        <v>32</v>
      </c>
      <c r="G38" s="15" t="n">
        <f aca="false">ROUND(E38*F38*VLOOKUP("WA",Rates!$A$2:$B$7,2,FALSE()),2)</f>
        <v>2.85</v>
      </c>
      <c r="H38" s="15" t="n">
        <f aca="false">E38*F38+G38</f>
        <v>34.85</v>
      </c>
    </row>
    <row r="39" customFormat="false" ht="15" hidden="false" customHeight="false" outlineLevel="0" collapsed="false">
      <c r="A39" s="14" t="n">
        <v>46281</v>
      </c>
      <c r="B39" s="4" t="s">
        <v>72</v>
      </c>
      <c r="C39" s="4" t="s">
        <v>9</v>
      </c>
      <c r="D39" s="4" t="s">
        <v>26</v>
      </c>
      <c r="E39" s="4" t="n">
        <v>3</v>
      </c>
      <c r="F39" s="15" t="n">
        <v>349</v>
      </c>
      <c r="G39" s="15" t="n">
        <f aca="false">ROUND(E39*F39*VLOOKUP("OR",Rates!$A$2:$B$7,2,FALSE()),2)</f>
        <v>0</v>
      </c>
      <c r="H39" s="15" t="n">
        <f aca="false">E39*F39+G39</f>
        <v>1047</v>
      </c>
    </row>
    <row r="40" customFormat="false" ht="15" hidden="false" customHeight="false" outlineLevel="0" collapsed="false">
      <c r="A40" s="14" t="n">
        <v>46281</v>
      </c>
      <c r="B40" s="4" t="s">
        <v>73</v>
      </c>
      <c r="C40" s="4" t="s">
        <v>10</v>
      </c>
      <c r="D40" s="4" t="s">
        <v>44</v>
      </c>
      <c r="E40" s="4" t="n">
        <v>1</v>
      </c>
      <c r="F40" s="15" t="n">
        <v>32</v>
      </c>
      <c r="G40" s="15" t="n">
        <f aca="false">ROUND(E40*F40*VLOOKUP("ID",Rates!$A$2:$B$7,2,FALSE()),2)</f>
        <v>1.92</v>
      </c>
      <c r="H40" s="15" t="n">
        <f aca="false">E40*F40+G40</f>
        <v>33.92</v>
      </c>
    </row>
    <row r="41" customFormat="false" ht="15" hidden="false" customHeight="false" outlineLevel="0" collapsed="false">
      <c r="A41" s="14" t="n">
        <v>46282</v>
      </c>
      <c r="B41" s="4" t="s">
        <v>74</v>
      </c>
      <c r="C41" s="4" t="s">
        <v>12</v>
      </c>
      <c r="D41" s="4" t="s">
        <v>60</v>
      </c>
      <c r="E41" s="4" t="n">
        <v>2</v>
      </c>
      <c r="F41" s="15" t="n">
        <v>189</v>
      </c>
      <c r="G41" s="15" t="n">
        <f aca="false">ROUND(E41*F41*VLOOKUP("WA",Rates!$A$2:$B$7,2,FALSE()),2)</f>
        <v>33.64</v>
      </c>
      <c r="H41" s="15" t="n">
        <f aca="false">E41*F41+G41</f>
        <v>411.64</v>
      </c>
    </row>
    <row r="42" customFormat="false" ht="15" hidden="false" customHeight="false" outlineLevel="0" collapsed="false">
      <c r="A42" s="14" t="n">
        <v>46282</v>
      </c>
      <c r="B42" s="4" t="s">
        <v>75</v>
      </c>
      <c r="C42" s="4" t="s">
        <v>12</v>
      </c>
      <c r="D42" s="4" t="s">
        <v>52</v>
      </c>
      <c r="E42" s="4" t="n">
        <v>1</v>
      </c>
      <c r="F42" s="15" t="n">
        <v>129</v>
      </c>
      <c r="G42" s="15" t="n">
        <f aca="false">ROUND(E42*F42*VLOOKUP("WA",Rates!$A$2:$B$7,2,FALSE()),2)</f>
        <v>11.48</v>
      </c>
      <c r="H42" s="15" t="n">
        <f aca="false">E42*F42+G42</f>
        <v>140.48</v>
      </c>
    </row>
    <row r="43" customFormat="false" ht="15" hidden="false" customHeight="false" outlineLevel="0" collapsed="false">
      <c r="A43" s="14" t="n">
        <v>46283</v>
      </c>
      <c r="B43" s="4" t="s">
        <v>76</v>
      </c>
      <c r="C43" s="4" t="s">
        <v>9</v>
      </c>
      <c r="D43" s="4" t="s">
        <v>52</v>
      </c>
      <c r="E43" s="4" t="n">
        <v>4</v>
      </c>
      <c r="F43" s="15" t="n">
        <v>129</v>
      </c>
      <c r="G43" s="15" t="n">
        <f aca="false">ROUND(E43*F43*VLOOKUP("OR",Rates!$A$2:$B$7,2,FALSE()),2)</f>
        <v>0</v>
      </c>
      <c r="H43" s="15" t="n">
        <f aca="false">E43*F43+G43</f>
        <v>516</v>
      </c>
    </row>
    <row r="44" customFormat="false" ht="15" hidden="false" customHeight="false" outlineLevel="0" collapsed="false">
      <c r="A44" s="14" t="n">
        <v>46283</v>
      </c>
      <c r="B44" s="4" t="s">
        <v>77</v>
      </c>
      <c r="C44" s="4" t="s">
        <v>14</v>
      </c>
      <c r="D44" s="4" t="s">
        <v>29</v>
      </c>
      <c r="E44" s="4" t="n">
        <v>4</v>
      </c>
      <c r="F44" s="15" t="n">
        <v>39.5</v>
      </c>
      <c r="G44" s="15" t="n">
        <f aca="false">ROUND(E44*F44*VLOOKUP("CO",Rates!$A$2:$B$7,2,FALSE()),2)</f>
        <v>11.83</v>
      </c>
      <c r="H44" s="15" t="n">
        <f aca="false">E44*F44+G44</f>
        <v>169.83</v>
      </c>
    </row>
    <row r="45" customFormat="false" ht="15" hidden="false" customHeight="false" outlineLevel="0" collapsed="false">
      <c r="A45" s="14" t="n">
        <v>46283</v>
      </c>
      <c r="B45" s="4" t="s">
        <v>78</v>
      </c>
      <c r="C45" s="4" t="s">
        <v>9</v>
      </c>
      <c r="D45" s="4" t="s">
        <v>36</v>
      </c>
      <c r="E45" s="4" t="n">
        <v>2</v>
      </c>
      <c r="F45" s="15" t="n">
        <v>99</v>
      </c>
      <c r="G45" s="15" t="n">
        <f aca="false">ROUND(E45*F45*VLOOKUP("OR",Rates!$A$2:$B$7,2,FALSE()),2)</f>
        <v>0</v>
      </c>
      <c r="H45" s="15" t="n">
        <f aca="false">E45*F45+G45</f>
        <v>198</v>
      </c>
    </row>
    <row r="46" customFormat="false" ht="15" hidden="false" customHeight="false" outlineLevel="0" collapsed="false">
      <c r="A46" s="14" t="n">
        <v>46283</v>
      </c>
      <c r="B46" s="4" t="s">
        <v>79</v>
      </c>
      <c r="C46" s="4" t="s">
        <v>14</v>
      </c>
      <c r="D46" s="4" t="s">
        <v>49</v>
      </c>
      <c r="E46" s="4" t="n">
        <v>2</v>
      </c>
      <c r="F46" s="15" t="n">
        <v>44.95</v>
      </c>
      <c r="G46" s="15" t="n">
        <f aca="false">ROUND(E46*F46*VLOOKUP("CO",Rates!$A$2:$B$7,2,FALSE()),2)</f>
        <v>6.73</v>
      </c>
      <c r="H46" s="15" t="n">
        <f aca="false">E46*F46+G46</f>
        <v>96.63</v>
      </c>
    </row>
    <row r="47" customFormat="false" ht="15" hidden="false" customHeight="false" outlineLevel="0" collapsed="false">
      <c r="A47" s="14" t="n">
        <v>46283</v>
      </c>
      <c r="B47" s="4" t="s">
        <v>80</v>
      </c>
      <c r="C47" s="4" t="s">
        <v>9</v>
      </c>
      <c r="D47" s="4" t="s">
        <v>31</v>
      </c>
      <c r="E47" s="4" t="n">
        <v>2</v>
      </c>
      <c r="F47" s="15" t="n">
        <v>119</v>
      </c>
      <c r="G47" s="15" t="n">
        <f aca="false">ROUND(E47*F47*VLOOKUP("OR",Rates!$A$2:$B$7,2,FALSE()),2)</f>
        <v>0</v>
      </c>
      <c r="H47" s="15" t="n">
        <f aca="false">E47*F47+G47</f>
        <v>238</v>
      </c>
    </row>
    <row r="48" customFormat="false" ht="15" hidden="false" customHeight="false" outlineLevel="0" collapsed="false">
      <c r="A48" s="14" t="n">
        <v>46283</v>
      </c>
      <c r="B48" s="4" t="s">
        <v>81</v>
      </c>
      <c r="C48" s="4" t="s">
        <v>10</v>
      </c>
      <c r="D48" s="4" t="s">
        <v>44</v>
      </c>
      <c r="E48" s="4" t="n">
        <v>2</v>
      </c>
      <c r="F48" s="15" t="n">
        <v>32</v>
      </c>
      <c r="G48" s="15" t="n">
        <f aca="false">ROUND(E48*F48*VLOOKUP("ID",Rates!$A$2:$B$7,2,FALSE()),2)</f>
        <v>3.84</v>
      </c>
      <c r="H48" s="15" t="n">
        <f aca="false">E48*F48+G48</f>
        <v>67.84</v>
      </c>
    </row>
    <row r="49" customFormat="false" ht="15" hidden="false" customHeight="false" outlineLevel="0" collapsed="false">
      <c r="A49" s="14" t="n">
        <v>46283</v>
      </c>
      <c r="B49" s="4" t="s">
        <v>82</v>
      </c>
      <c r="C49" s="4" t="s">
        <v>12</v>
      </c>
      <c r="D49" s="4" t="s">
        <v>44</v>
      </c>
      <c r="E49" s="4" t="n">
        <v>1</v>
      </c>
      <c r="F49" s="15" t="n">
        <v>32</v>
      </c>
      <c r="G49" s="15" t="n">
        <f aca="false">ROUND(E49*F49*VLOOKUP("WA",Rates!$A$2:$B$7,2,FALSE()),2)</f>
        <v>2.85</v>
      </c>
      <c r="H49" s="15" t="n">
        <f aca="false">E49*F49+G49</f>
        <v>34.85</v>
      </c>
    </row>
    <row r="50" customFormat="false" ht="15" hidden="false" customHeight="false" outlineLevel="0" collapsed="false">
      <c r="A50" s="14" t="n">
        <v>46284</v>
      </c>
      <c r="B50" s="4" t="s">
        <v>83</v>
      </c>
      <c r="C50" s="4" t="s">
        <v>13</v>
      </c>
      <c r="D50" s="4" t="s">
        <v>41</v>
      </c>
      <c r="E50" s="4" t="n">
        <v>3</v>
      </c>
      <c r="F50" s="15" t="n">
        <v>79</v>
      </c>
      <c r="G50" s="15" t="n">
        <f aca="false">ROUND(E50*F50*VLOOKUP("AZ",Rates!$A$2:$B$7,2,FALSE()),2)</f>
        <v>21.35</v>
      </c>
      <c r="H50" s="15" t="n">
        <f aca="false">E50*F50+G50</f>
        <v>258.35</v>
      </c>
    </row>
    <row r="51" customFormat="false" ht="15" hidden="false" customHeight="false" outlineLevel="0" collapsed="false">
      <c r="A51" s="14" t="n">
        <v>46284</v>
      </c>
      <c r="B51" s="4" t="s">
        <v>84</v>
      </c>
      <c r="C51" s="4" t="s">
        <v>13</v>
      </c>
      <c r="D51" s="4" t="s">
        <v>26</v>
      </c>
      <c r="E51" s="4" t="n">
        <v>1</v>
      </c>
      <c r="F51" s="15" t="n">
        <v>349</v>
      </c>
      <c r="G51" s="15" t="n">
        <f aca="false">ROUND(E51*F51*VLOOKUP("AZ",Rates!$A$2:$B$7,2,FALSE()),2)</f>
        <v>31.44</v>
      </c>
      <c r="H51" s="15" t="n">
        <f aca="false">E51*F51+G51</f>
        <v>380.44</v>
      </c>
    </row>
    <row r="52" customFormat="false" ht="15" hidden="false" customHeight="false" outlineLevel="0" collapsed="false">
      <c r="A52" s="14" t="n">
        <v>46284</v>
      </c>
      <c r="B52" s="4" t="s">
        <v>85</v>
      </c>
      <c r="C52" s="4" t="s">
        <v>14</v>
      </c>
      <c r="D52" s="4" t="s">
        <v>60</v>
      </c>
      <c r="E52" s="4" t="n">
        <v>1</v>
      </c>
      <c r="F52" s="15" t="n">
        <v>189</v>
      </c>
      <c r="G52" s="15" t="n">
        <f aca="false">ROUND(E52*F52*VLOOKUP("CO",Rates!$A$2:$B$7,2,FALSE()),2)</f>
        <v>14.16</v>
      </c>
      <c r="H52" s="15" t="n">
        <f aca="false">E52*F52+G52</f>
        <v>203.16</v>
      </c>
    </row>
    <row r="53" customFormat="false" ht="15" hidden="false" customHeight="false" outlineLevel="0" collapsed="false">
      <c r="A53" s="14" t="n">
        <v>46284</v>
      </c>
      <c r="B53" s="4" t="s">
        <v>86</v>
      </c>
      <c r="C53" s="4" t="s">
        <v>12</v>
      </c>
      <c r="D53" s="4" t="s">
        <v>24</v>
      </c>
      <c r="E53" s="4" t="n">
        <v>1</v>
      </c>
      <c r="F53" s="15" t="n">
        <v>64.95</v>
      </c>
      <c r="G53" s="15" t="n">
        <f aca="false">ROUND(E53*F53*VLOOKUP("WA",Rates!$A$2:$B$7,2,FALSE()),2)</f>
        <v>5.78</v>
      </c>
      <c r="H53" s="15" t="n">
        <f aca="false">E53*F53+G53</f>
        <v>70.73</v>
      </c>
    </row>
    <row r="54" customFormat="false" ht="15" hidden="false" customHeight="false" outlineLevel="0" collapsed="false">
      <c r="A54" s="14" t="n">
        <v>46285</v>
      </c>
      <c r="B54" s="4" t="s">
        <v>87</v>
      </c>
      <c r="C54" s="4" t="s">
        <v>14</v>
      </c>
      <c r="D54" s="4" t="s">
        <v>24</v>
      </c>
      <c r="E54" s="4" t="n">
        <v>1</v>
      </c>
      <c r="F54" s="15" t="n">
        <v>64.95</v>
      </c>
      <c r="G54" s="15" t="n">
        <f aca="false">ROUND(E54*F54*VLOOKUP("CO",Rates!$A$2:$B$7,2,FALSE()),2)</f>
        <v>4.86</v>
      </c>
      <c r="H54" s="15" t="n">
        <f aca="false">E54*F54+G54</f>
        <v>69.81</v>
      </c>
    </row>
    <row r="55" customFormat="false" ht="15" hidden="false" customHeight="false" outlineLevel="0" collapsed="false">
      <c r="A55" s="14" t="n">
        <v>46285</v>
      </c>
      <c r="B55" s="4" t="s">
        <v>88</v>
      </c>
      <c r="C55" s="4" t="s">
        <v>14</v>
      </c>
      <c r="D55" s="4" t="s">
        <v>36</v>
      </c>
      <c r="E55" s="4" t="n">
        <v>1</v>
      </c>
      <c r="F55" s="15" t="n">
        <v>99</v>
      </c>
      <c r="G55" s="15" t="n">
        <f aca="false">ROUND(E55*F55*VLOOKUP("CO",Rates!$A$2:$B$7,2,FALSE()),2)</f>
        <v>7.42</v>
      </c>
      <c r="H55" s="15" t="n">
        <f aca="false">E55*F55+G55</f>
        <v>106.42</v>
      </c>
    </row>
    <row r="56" customFormat="false" ht="15" hidden="false" customHeight="false" outlineLevel="0" collapsed="false">
      <c r="A56" s="14" t="n">
        <v>46285</v>
      </c>
      <c r="B56" s="4" t="s">
        <v>89</v>
      </c>
      <c r="C56" s="4" t="s">
        <v>10</v>
      </c>
      <c r="D56" s="4" t="s">
        <v>24</v>
      </c>
      <c r="E56" s="4" t="n">
        <v>4</v>
      </c>
      <c r="F56" s="15" t="n">
        <v>64.95</v>
      </c>
      <c r="G56" s="15" t="n">
        <f aca="false">ROUND(E56*F56*VLOOKUP("ID",Rates!$A$2:$B$7,2,FALSE()),2)</f>
        <v>15.59</v>
      </c>
      <c r="H56" s="15" t="n">
        <f aca="false">E56*F56+G56</f>
        <v>275.39</v>
      </c>
    </row>
    <row r="57" customFormat="false" ht="15" hidden="false" customHeight="false" outlineLevel="0" collapsed="false">
      <c r="A57" s="14" t="n">
        <v>46285</v>
      </c>
      <c r="B57" s="4" t="s">
        <v>90</v>
      </c>
      <c r="C57" s="4" t="s">
        <v>12</v>
      </c>
      <c r="D57" s="4" t="s">
        <v>49</v>
      </c>
      <c r="E57" s="4" t="n">
        <v>2</v>
      </c>
      <c r="F57" s="15" t="n">
        <v>44.95</v>
      </c>
      <c r="G57" s="15" t="n">
        <f aca="false">ROUND(E57*F57*VLOOKUP("WA",Rates!$A$2:$B$7,2,FALSE()),2)</f>
        <v>8</v>
      </c>
      <c r="H57" s="15" t="n">
        <f aca="false">E57*F57+G57</f>
        <v>97.9</v>
      </c>
    </row>
    <row r="58" customFormat="false" ht="15" hidden="false" customHeight="false" outlineLevel="0" collapsed="false">
      <c r="A58" s="14" t="n">
        <v>46286</v>
      </c>
      <c r="B58" s="4" t="s">
        <v>91</v>
      </c>
      <c r="C58" s="4" t="s">
        <v>9</v>
      </c>
      <c r="D58" s="4" t="s">
        <v>26</v>
      </c>
      <c r="E58" s="4" t="n">
        <v>1</v>
      </c>
      <c r="F58" s="15" t="n">
        <v>349</v>
      </c>
      <c r="G58" s="15" t="n">
        <f aca="false">ROUND(E58*F58*VLOOKUP("OR",Rates!$A$2:$B$7,2,FALSE()),2)</f>
        <v>0</v>
      </c>
      <c r="H58" s="15" t="n">
        <f aca="false">E58*F58+G58</f>
        <v>349</v>
      </c>
    </row>
    <row r="59" customFormat="false" ht="15" hidden="false" customHeight="false" outlineLevel="0" collapsed="false">
      <c r="A59" s="14" t="n">
        <v>46286</v>
      </c>
      <c r="B59" s="4" t="s">
        <v>92</v>
      </c>
      <c r="C59" s="4" t="s">
        <v>11</v>
      </c>
      <c r="D59" s="4" t="s">
        <v>60</v>
      </c>
      <c r="E59" s="4" t="n">
        <v>1</v>
      </c>
      <c r="F59" s="15" t="n">
        <v>189</v>
      </c>
      <c r="G59" s="15" t="n">
        <f aca="false">ROUND(E59*F59*VLOOKUP("MT",Rates!$A$2:$B$7,2,FALSE()),2)</f>
        <v>0</v>
      </c>
      <c r="H59" s="15" t="n">
        <f aca="false">E59*F59+G59</f>
        <v>189</v>
      </c>
    </row>
    <row r="60" customFormat="false" ht="15" hidden="false" customHeight="false" outlineLevel="0" collapsed="false">
      <c r="A60" s="14" t="n">
        <v>46287</v>
      </c>
      <c r="B60" s="4" t="s">
        <v>93</v>
      </c>
      <c r="C60" s="4" t="s">
        <v>12</v>
      </c>
      <c r="D60" s="4" t="s">
        <v>26</v>
      </c>
      <c r="E60" s="4" t="n">
        <v>1</v>
      </c>
      <c r="F60" s="15" t="n">
        <v>349</v>
      </c>
      <c r="G60" s="15" t="n">
        <f aca="false">ROUND(E60*F60*VLOOKUP("WA",Rates!$A$2:$B$7,2,FALSE()),2)</f>
        <v>31.06</v>
      </c>
      <c r="H60" s="15" t="n">
        <f aca="false">E60*F60+G60</f>
        <v>380.06</v>
      </c>
    </row>
    <row r="61" customFormat="false" ht="15" hidden="false" customHeight="false" outlineLevel="0" collapsed="false">
      <c r="A61" s="14" t="n">
        <v>46288</v>
      </c>
      <c r="B61" s="4" t="s">
        <v>94</v>
      </c>
      <c r="C61" s="4" t="s">
        <v>10</v>
      </c>
      <c r="D61" s="4" t="s">
        <v>29</v>
      </c>
      <c r="E61" s="4" t="n">
        <v>2</v>
      </c>
      <c r="F61" s="15" t="n">
        <v>39.5</v>
      </c>
      <c r="G61" s="15" t="n">
        <f aca="false">ROUND(E61*F61*VLOOKUP("ID",Rates!$A$2:$B$7,2,FALSE()),2)</f>
        <v>4.74</v>
      </c>
      <c r="H61" s="15" t="n">
        <f aca="false">E61*F61+G61</f>
        <v>83.74</v>
      </c>
    </row>
    <row r="62" customFormat="false" ht="15" hidden="false" customHeight="false" outlineLevel="0" collapsed="false">
      <c r="A62" s="14" t="n">
        <v>46289</v>
      </c>
      <c r="B62" s="4" t="s">
        <v>95</v>
      </c>
      <c r="C62" s="4" t="s">
        <v>12</v>
      </c>
      <c r="D62" s="4" t="s">
        <v>63</v>
      </c>
      <c r="E62" s="4" t="n">
        <v>2</v>
      </c>
      <c r="F62" s="15" t="n">
        <v>129</v>
      </c>
      <c r="G62" s="15" t="n">
        <f aca="false">ROUND(E62*F62*VLOOKUP("WA",Rates!$A$2:$B$7,2,FALSE()),2)</f>
        <v>22.96</v>
      </c>
      <c r="H62" s="15" t="n">
        <f aca="false">E62*F62+G62</f>
        <v>280.96</v>
      </c>
    </row>
    <row r="63" customFormat="false" ht="15" hidden="false" customHeight="false" outlineLevel="0" collapsed="false">
      <c r="A63" s="14" t="n">
        <v>46289</v>
      </c>
      <c r="B63" s="4" t="s">
        <v>96</v>
      </c>
      <c r="C63" s="4" t="s">
        <v>9</v>
      </c>
      <c r="D63" s="4" t="s">
        <v>41</v>
      </c>
      <c r="E63" s="4" t="n">
        <v>1</v>
      </c>
      <c r="F63" s="15" t="n">
        <v>79</v>
      </c>
      <c r="G63" s="15" t="n">
        <f aca="false">ROUND(E63*F63*VLOOKUP("OR",Rates!$A$2:$B$7,2,FALSE()),2)</f>
        <v>0</v>
      </c>
      <c r="H63" s="15" t="n">
        <f aca="false">E63*F63+G63</f>
        <v>79</v>
      </c>
    </row>
    <row r="64" customFormat="false" ht="15" hidden="false" customHeight="false" outlineLevel="0" collapsed="false">
      <c r="A64" s="14" t="n">
        <v>46289</v>
      </c>
      <c r="B64" s="4" t="s">
        <v>97</v>
      </c>
      <c r="C64" s="4" t="s">
        <v>9</v>
      </c>
      <c r="D64" s="4" t="s">
        <v>31</v>
      </c>
      <c r="E64" s="4" t="n">
        <v>3</v>
      </c>
      <c r="F64" s="15" t="n">
        <v>119</v>
      </c>
      <c r="G64" s="15" t="n">
        <f aca="false">ROUND(E64*F64*VLOOKUP("OR",Rates!$A$2:$B$7,2,FALSE()),2)</f>
        <v>0</v>
      </c>
      <c r="H64" s="15" t="n">
        <f aca="false">E64*F64+G64</f>
        <v>357</v>
      </c>
    </row>
    <row r="65" customFormat="false" ht="15" hidden="false" customHeight="false" outlineLevel="0" collapsed="false">
      <c r="A65" s="14" t="n">
        <v>46289</v>
      </c>
      <c r="B65" s="4" t="s">
        <v>98</v>
      </c>
      <c r="C65" s="4" t="s">
        <v>12</v>
      </c>
      <c r="D65" s="4" t="s">
        <v>36</v>
      </c>
      <c r="E65" s="4" t="n">
        <v>4</v>
      </c>
      <c r="F65" s="15" t="n">
        <v>99</v>
      </c>
      <c r="G65" s="15" t="n">
        <f aca="false">ROUND(E65*F65*VLOOKUP("WA",Rates!$A$2:$B$7,2,FALSE()),2)</f>
        <v>35.24</v>
      </c>
      <c r="H65" s="15" t="n">
        <f aca="false">E65*F65+G65</f>
        <v>431.24</v>
      </c>
    </row>
    <row r="66" customFormat="false" ht="15" hidden="false" customHeight="false" outlineLevel="0" collapsed="false">
      <c r="A66" s="14" t="n">
        <v>46289</v>
      </c>
      <c r="B66" s="4" t="s">
        <v>99</v>
      </c>
      <c r="C66" s="4" t="s">
        <v>9</v>
      </c>
      <c r="D66" s="4" t="s">
        <v>29</v>
      </c>
      <c r="E66" s="4" t="n">
        <v>4</v>
      </c>
      <c r="F66" s="15" t="n">
        <v>39.5</v>
      </c>
      <c r="G66" s="15" t="n">
        <f aca="false">ROUND(E66*F66*VLOOKUP("OR",Rates!$A$2:$B$7,2,FALSE()),2)</f>
        <v>0</v>
      </c>
      <c r="H66" s="15" t="n">
        <f aca="false">E66*F66+G66</f>
        <v>158</v>
      </c>
    </row>
    <row r="67" customFormat="false" ht="15" hidden="false" customHeight="false" outlineLevel="0" collapsed="false">
      <c r="A67" s="14" t="n">
        <v>46289</v>
      </c>
      <c r="B67" s="4" t="s">
        <v>100</v>
      </c>
      <c r="C67" s="4" t="s">
        <v>11</v>
      </c>
      <c r="D67" s="4" t="s">
        <v>36</v>
      </c>
      <c r="E67" s="4" t="n">
        <v>3</v>
      </c>
      <c r="F67" s="15" t="n">
        <v>99</v>
      </c>
      <c r="G67" s="15" t="n">
        <f aca="false">ROUND(E67*F67*VLOOKUP("MT",Rates!$A$2:$B$7,2,FALSE()),2)</f>
        <v>0</v>
      </c>
      <c r="H67" s="15" t="n">
        <f aca="false">E67*F67+G67</f>
        <v>297</v>
      </c>
    </row>
    <row r="68" customFormat="false" ht="15" hidden="false" customHeight="false" outlineLevel="0" collapsed="false">
      <c r="A68" s="14" t="n">
        <v>46289</v>
      </c>
      <c r="B68" s="4" t="s">
        <v>101</v>
      </c>
      <c r="C68" s="4" t="s">
        <v>9</v>
      </c>
      <c r="D68" s="4" t="s">
        <v>44</v>
      </c>
      <c r="E68" s="4" t="n">
        <v>3</v>
      </c>
      <c r="F68" s="15" t="n">
        <v>32</v>
      </c>
      <c r="G68" s="15" t="n">
        <f aca="false">ROUND(E68*F68*VLOOKUP("OR",Rates!$A$2:$B$7,2,FALSE()),2)</f>
        <v>0</v>
      </c>
      <c r="H68" s="15" t="n">
        <f aca="false">E68*F68+G68</f>
        <v>96</v>
      </c>
    </row>
    <row r="69" customFormat="false" ht="15" hidden="false" customHeight="false" outlineLevel="0" collapsed="false">
      <c r="A69" s="14" t="n">
        <v>46289</v>
      </c>
      <c r="B69" s="4" t="s">
        <v>102</v>
      </c>
      <c r="C69" s="4" t="s">
        <v>13</v>
      </c>
      <c r="D69" s="4" t="s">
        <v>44</v>
      </c>
      <c r="E69" s="4" t="n">
        <v>3</v>
      </c>
      <c r="F69" s="15" t="n">
        <v>32</v>
      </c>
      <c r="G69" s="15" t="n">
        <f aca="false">ROUND(E69*F69*VLOOKUP("AZ",Rates!$A$2:$B$7,2,FALSE()),2)</f>
        <v>8.65</v>
      </c>
      <c r="H69" s="15" t="n">
        <f aca="false">E69*F69+G69</f>
        <v>104.65</v>
      </c>
    </row>
    <row r="70" customFormat="false" ht="15" hidden="false" customHeight="false" outlineLevel="0" collapsed="false">
      <c r="A70" s="14" t="n">
        <v>46289</v>
      </c>
      <c r="B70" s="4" t="s">
        <v>103</v>
      </c>
      <c r="C70" s="4" t="s">
        <v>13</v>
      </c>
      <c r="D70" s="4" t="s">
        <v>49</v>
      </c>
      <c r="E70" s="4" t="n">
        <v>2</v>
      </c>
      <c r="F70" s="15" t="n">
        <v>44.95</v>
      </c>
      <c r="G70" s="15" t="n">
        <f aca="false">ROUND(E70*F70*VLOOKUP("AZ",Rates!$A$2:$B$7,2,FALSE()),2)</f>
        <v>8.1</v>
      </c>
      <c r="H70" s="15" t="n">
        <f aca="false">E70*F70+G70</f>
        <v>98</v>
      </c>
    </row>
    <row r="71" customFormat="false" ht="15" hidden="false" customHeight="false" outlineLevel="0" collapsed="false">
      <c r="A71" s="14" t="n">
        <v>46289</v>
      </c>
      <c r="B71" s="4" t="s">
        <v>104</v>
      </c>
      <c r="C71" s="4" t="s">
        <v>14</v>
      </c>
      <c r="D71" s="4" t="s">
        <v>36</v>
      </c>
      <c r="E71" s="4" t="n">
        <v>1</v>
      </c>
      <c r="F71" s="15" t="n">
        <v>99</v>
      </c>
      <c r="G71" s="15" t="n">
        <f aca="false">ROUND(E71*F71*VLOOKUP("CO",Rates!$A$2:$B$7,2,FALSE()),2)</f>
        <v>7.42</v>
      </c>
      <c r="H71" s="15" t="n">
        <f aca="false">E71*F71+G71</f>
        <v>106.42</v>
      </c>
    </row>
    <row r="72" customFormat="false" ht="15" hidden="false" customHeight="false" outlineLevel="0" collapsed="false">
      <c r="A72" s="14" t="n">
        <v>46289</v>
      </c>
      <c r="B72" s="4" t="s">
        <v>105</v>
      </c>
      <c r="C72" s="4" t="s">
        <v>11</v>
      </c>
      <c r="D72" s="4" t="s">
        <v>63</v>
      </c>
      <c r="E72" s="4" t="n">
        <v>2</v>
      </c>
      <c r="F72" s="15" t="n">
        <v>129</v>
      </c>
      <c r="G72" s="15" t="n">
        <f aca="false">ROUND(E72*F72*VLOOKUP("MT",Rates!$A$2:$B$7,2,FALSE()),2)</f>
        <v>0</v>
      </c>
      <c r="H72" s="15" t="n">
        <f aca="false">E72*F72+G72</f>
        <v>258</v>
      </c>
    </row>
    <row r="73" customFormat="false" ht="15" hidden="false" customHeight="false" outlineLevel="0" collapsed="false">
      <c r="A73" s="14" t="n">
        <v>46289</v>
      </c>
      <c r="B73" s="4" t="s">
        <v>106</v>
      </c>
      <c r="C73" s="4" t="s">
        <v>9</v>
      </c>
      <c r="D73" s="4" t="s">
        <v>24</v>
      </c>
      <c r="E73" s="4" t="n">
        <v>1</v>
      </c>
      <c r="F73" s="15" t="n">
        <v>64.95</v>
      </c>
      <c r="G73" s="15" t="n">
        <f aca="false">ROUND(E73*F73*VLOOKUP("OR",Rates!$A$2:$B$7,2,FALSE()),2)</f>
        <v>0</v>
      </c>
      <c r="H73" s="15" t="n">
        <f aca="false">E73*F73+G73</f>
        <v>64.95</v>
      </c>
    </row>
    <row r="74" customFormat="false" ht="15" hidden="false" customHeight="false" outlineLevel="0" collapsed="false">
      <c r="A74" s="14" t="n">
        <v>46289</v>
      </c>
      <c r="B74" s="4" t="s">
        <v>107</v>
      </c>
      <c r="C74" s="4" t="s">
        <v>14</v>
      </c>
      <c r="D74" s="4" t="s">
        <v>60</v>
      </c>
      <c r="E74" s="4" t="n">
        <v>3</v>
      </c>
      <c r="F74" s="15" t="n">
        <v>189</v>
      </c>
      <c r="G74" s="15" t="n">
        <f aca="false">ROUND(E74*F74*VLOOKUP("CO",Rates!$A$2:$B$7,2,FALSE()),2)</f>
        <v>42.47</v>
      </c>
      <c r="H74" s="15" t="n">
        <f aca="false">E74*F74+G74</f>
        <v>609.47</v>
      </c>
    </row>
    <row r="75" customFormat="false" ht="15" hidden="false" customHeight="false" outlineLevel="0" collapsed="false">
      <c r="A75" s="14" t="n">
        <v>46289</v>
      </c>
      <c r="B75" s="4" t="s">
        <v>108</v>
      </c>
      <c r="C75" s="4" t="s">
        <v>13</v>
      </c>
      <c r="D75" s="4" t="s">
        <v>29</v>
      </c>
      <c r="E75" s="4" t="n">
        <v>1</v>
      </c>
      <c r="F75" s="15" t="n">
        <v>39.5</v>
      </c>
      <c r="G75" s="15" t="n">
        <f aca="false">ROUND(E75*F75*VLOOKUP("AZ",Rates!$A$2:$B$7,2,FALSE()),2)</f>
        <v>3.56</v>
      </c>
      <c r="H75" s="15" t="n">
        <f aca="false">E75*F75+G75</f>
        <v>43.06</v>
      </c>
    </row>
    <row r="76" customFormat="false" ht="15" hidden="false" customHeight="false" outlineLevel="0" collapsed="false">
      <c r="A76" s="14" t="n">
        <v>46289</v>
      </c>
      <c r="B76" s="4" t="s">
        <v>109</v>
      </c>
      <c r="C76" s="4" t="s">
        <v>11</v>
      </c>
      <c r="D76" s="4" t="s">
        <v>29</v>
      </c>
      <c r="E76" s="4" t="n">
        <v>1</v>
      </c>
      <c r="F76" s="15" t="n">
        <v>39.5</v>
      </c>
      <c r="G76" s="15" t="n">
        <f aca="false">ROUND(E76*F76*VLOOKUP("MT",Rates!$A$2:$B$7,2,FALSE()),2)</f>
        <v>0</v>
      </c>
      <c r="H76" s="15" t="n">
        <f aca="false">E76*F76+G76</f>
        <v>39.5</v>
      </c>
    </row>
    <row r="77" customFormat="false" ht="15" hidden="false" customHeight="false" outlineLevel="0" collapsed="false">
      <c r="A77" s="14" t="n">
        <v>46289</v>
      </c>
      <c r="B77" s="4" t="s">
        <v>110</v>
      </c>
      <c r="C77" s="4" t="s">
        <v>11</v>
      </c>
      <c r="D77" s="4" t="s">
        <v>63</v>
      </c>
      <c r="E77" s="4" t="n">
        <v>1</v>
      </c>
      <c r="F77" s="15" t="n">
        <v>129</v>
      </c>
      <c r="G77" s="15" t="n">
        <f aca="false">ROUND(E77*F77*VLOOKUP("MT",Rates!$A$2:$B$7,2,FALSE()),2)</f>
        <v>0</v>
      </c>
      <c r="H77" s="15" t="n">
        <f aca="false">E77*F77+G77</f>
        <v>129</v>
      </c>
    </row>
    <row r="78" customFormat="false" ht="15" hidden="false" customHeight="false" outlineLevel="0" collapsed="false">
      <c r="A78" s="14" t="n">
        <v>46290</v>
      </c>
      <c r="B78" s="4" t="s">
        <v>111</v>
      </c>
      <c r="C78" s="4" t="s">
        <v>11</v>
      </c>
      <c r="D78" s="4" t="s">
        <v>26</v>
      </c>
      <c r="E78" s="4" t="n">
        <v>1</v>
      </c>
      <c r="F78" s="15" t="n">
        <v>349</v>
      </c>
      <c r="G78" s="15" t="n">
        <f aca="false">ROUND(E78*F78*VLOOKUP("MT",Rates!$A$2:$B$7,2,FALSE()),2)</f>
        <v>0</v>
      </c>
      <c r="H78" s="15" t="n">
        <f aca="false">E78*F78+G78</f>
        <v>349</v>
      </c>
    </row>
    <row r="79" customFormat="false" ht="15" hidden="false" customHeight="false" outlineLevel="0" collapsed="false">
      <c r="A79" s="14" t="n">
        <v>46290</v>
      </c>
      <c r="B79" s="4" t="s">
        <v>112</v>
      </c>
      <c r="C79" s="4" t="s">
        <v>9</v>
      </c>
      <c r="D79" s="4" t="s">
        <v>41</v>
      </c>
      <c r="E79" s="4" t="n">
        <v>1</v>
      </c>
      <c r="F79" s="15" t="n">
        <v>79</v>
      </c>
      <c r="G79" s="15" t="n">
        <f aca="false">ROUND(E79*F79*VLOOKUP("OR",Rates!$A$2:$B$7,2,FALSE()),2)</f>
        <v>0</v>
      </c>
      <c r="H79" s="15" t="n">
        <f aca="false">E79*F79+G79</f>
        <v>79</v>
      </c>
    </row>
    <row r="80" customFormat="false" ht="15" hidden="false" customHeight="false" outlineLevel="0" collapsed="false">
      <c r="A80" s="14" t="n">
        <v>46290</v>
      </c>
      <c r="B80" s="4" t="s">
        <v>113</v>
      </c>
      <c r="C80" s="4" t="s">
        <v>9</v>
      </c>
      <c r="D80" s="4" t="s">
        <v>63</v>
      </c>
      <c r="E80" s="4" t="n">
        <v>3</v>
      </c>
      <c r="F80" s="15" t="n">
        <v>129</v>
      </c>
      <c r="G80" s="15" t="n">
        <f aca="false">ROUND(E80*F80*VLOOKUP("OR",Rates!$A$2:$B$7,2,FALSE()),2)</f>
        <v>0</v>
      </c>
      <c r="H80" s="15" t="n">
        <f aca="false">E80*F80+G80</f>
        <v>387</v>
      </c>
    </row>
    <row r="81" customFormat="false" ht="15" hidden="false" customHeight="false" outlineLevel="0" collapsed="false">
      <c r="A81" s="14" t="n">
        <v>46290</v>
      </c>
      <c r="B81" s="4" t="s">
        <v>114</v>
      </c>
      <c r="C81" s="4" t="s">
        <v>11</v>
      </c>
      <c r="D81" s="4" t="s">
        <v>31</v>
      </c>
      <c r="E81" s="4" t="n">
        <v>2</v>
      </c>
      <c r="F81" s="15" t="n">
        <v>119</v>
      </c>
      <c r="G81" s="15" t="n">
        <f aca="false">ROUND(E81*F81*VLOOKUP("MT",Rates!$A$2:$B$7,2,FALSE()),2)</f>
        <v>0</v>
      </c>
      <c r="H81" s="15" t="n">
        <f aca="false">E81*F81+G81</f>
        <v>238</v>
      </c>
    </row>
    <row r="82" customFormat="false" ht="15" hidden="false" customHeight="false" outlineLevel="0" collapsed="false">
      <c r="A82" s="14" t="n">
        <v>46290</v>
      </c>
      <c r="B82" s="4" t="s">
        <v>115</v>
      </c>
      <c r="C82" s="4" t="s">
        <v>12</v>
      </c>
      <c r="D82" s="4" t="s">
        <v>29</v>
      </c>
      <c r="E82" s="4" t="n">
        <v>2</v>
      </c>
      <c r="F82" s="15" t="n">
        <v>39.5</v>
      </c>
      <c r="G82" s="15" t="n">
        <f aca="false">ROUND(E82*F82*VLOOKUP("WA",Rates!$A$2:$B$7,2,FALSE()),2)</f>
        <v>7.03</v>
      </c>
      <c r="H82" s="15" t="n">
        <f aca="false">E82*F82+G82</f>
        <v>86.03</v>
      </c>
    </row>
    <row r="83" customFormat="false" ht="15" hidden="false" customHeight="false" outlineLevel="0" collapsed="false">
      <c r="A83" s="14" t="n">
        <v>46290</v>
      </c>
      <c r="B83" s="4" t="s">
        <v>116</v>
      </c>
      <c r="C83" s="4" t="s">
        <v>13</v>
      </c>
      <c r="D83" s="4" t="s">
        <v>31</v>
      </c>
      <c r="E83" s="4" t="n">
        <v>2</v>
      </c>
      <c r="F83" s="15" t="n">
        <v>119</v>
      </c>
      <c r="G83" s="15" t="n">
        <f aca="false">ROUND(E83*F83*VLOOKUP("AZ",Rates!$A$2:$B$7,2,FALSE()),2)</f>
        <v>21.44</v>
      </c>
      <c r="H83" s="15" t="n">
        <f aca="false">E83*F83+G83</f>
        <v>259.44</v>
      </c>
    </row>
    <row r="84" customFormat="false" ht="15" hidden="false" customHeight="false" outlineLevel="0" collapsed="false">
      <c r="A84" s="14" t="n">
        <v>46290</v>
      </c>
      <c r="B84" s="4" t="s">
        <v>117</v>
      </c>
      <c r="C84" s="4" t="s">
        <v>14</v>
      </c>
      <c r="D84" s="4" t="s">
        <v>29</v>
      </c>
      <c r="E84" s="4" t="n">
        <v>4</v>
      </c>
      <c r="F84" s="15" t="n">
        <v>39.5</v>
      </c>
      <c r="G84" s="15" t="n">
        <f aca="false">ROUND(E84*F84*VLOOKUP("CO",Rates!$A$2:$B$7,2,FALSE()),2)</f>
        <v>11.83</v>
      </c>
      <c r="H84" s="15" t="n">
        <f aca="false">E84*F84+G84</f>
        <v>169.83</v>
      </c>
    </row>
    <row r="85" customFormat="false" ht="15" hidden="false" customHeight="false" outlineLevel="0" collapsed="false">
      <c r="A85" s="14" t="n">
        <v>46290</v>
      </c>
      <c r="B85" s="4" t="s">
        <v>118</v>
      </c>
      <c r="C85" s="4" t="s">
        <v>12</v>
      </c>
      <c r="D85" s="4" t="s">
        <v>49</v>
      </c>
      <c r="E85" s="4" t="n">
        <v>4</v>
      </c>
      <c r="F85" s="15" t="n">
        <v>44.95</v>
      </c>
      <c r="G85" s="15" t="n">
        <f aca="false">ROUND(E85*F85*VLOOKUP("WA",Rates!$A$2:$B$7,2,FALSE()),2)</f>
        <v>16</v>
      </c>
      <c r="H85" s="15" t="n">
        <f aca="false">E85*F85+G85</f>
        <v>195.8</v>
      </c>
    </row>
    <row r="86" customFormat="false" ht="15" hidden="false" customHeight="false" outlineLevel="0" collapsed="false">
      <c r="A86" s="14" t="n">
        <v>46290</v>
      </c>
      <c r="B86" s="4" t="s">
        <v>119</v>
      </c>
      <c r="C86" s="4" t="s">
        <v>9</v>
      </c>
      <c r="D86" s="4" t="s">
        <v>33</v>
      </c>
      <c r="E86" s="4" t="n">
        <v>3</v>
      </c>
      <c r="F86" s="15" t="n">
        <v>109</v>
      </c>
      <c r="G86" s="15" t="n">
        <f aca="false">ROUND(E86*F86*VLOOKUP("OR",Rates!$A$2:$B$7,2,FALSE()),2)</f>
        <v>0</v>
      </c>
      <c r="H86" s="15" t="n">
        <f aca="false">E86*F86+G86</f>
        <v>327</v>
      </c>
    </row>
    <row r="87" customFormat="false" ht="15" hidden="false" customHeight="false" outlineLevel="0" collapsed="false">
      <c r="A87" s="14" t="n">
        <v>46291</v>
      </c>
      <c r="B87" s="4" t="s">
        <v>120</v>
      </c>
      <c r="C87" s="4" t="s">
        <v>9</v>
      </c>
      <c r="D87" s="4" t="s">
        <v>49</v>
      </c>
      <c r="E87" s="4" t="n">
        <v>3</v>
      </c>
      <c r="F87" s="15" t="n">
        <v>44.95</v>
      </c>
      <c r="G87" s="15" t="n">
        <f aca="false">ROUND(E87*F87*VLOOKUP("OR",Rates!$A$2:$B$7,2,FALSE()),2)</f>
        <v>0</v>
      </c>
      <c r="H87" s="15" t="n">
        <f aca="false">E87*F87+G87</f>
        <v>134.85</v>
      </c>
    </row>
    <row r="88" customFormat="false" ht="15" hidden="false" customHeight="false" outlineLevel="0" collapsed="false">
      <c r="A88" s="14" t="n">
        <v>46291</v>
      </c>
      <c r="B88" s="4" t="s">
        <v>121</v>
      </c>
      <c r="C88" s="4" t="s">
        <v>11</v>
      </c>
      <c r="D88" s="4" t="s">
        <v>33</v>
      </c>
      <c r="E88" s="4" t="n">
        <v>4</v>
      </c>
      <c r="F88" s="15" t="n">
        <v>109</v>
      </c>
      <c r="G88" s="15" t="n">
        <f aca="false">ROUND(E88*F88*VLOOKUP("MT",Rates!$A$2:$B$7,2,FALSE()),2)</f>
        <v>0</v>
      </c>
      <c r="H88" s="15" t="n">
        <f aca="false">E88*F88+G88</f>
        <v>436</v>
      </c>
    </row>
    <row r="89" customFormat="false" ht="15" hidden="false" customHeight="false" outlineLevel="0" collapsed="false">
      <c r="A89" s="14" t="n">
        <v>46291</v>
      </c>
      <c r="B89" s="4" t="s">
        <v>122</v>
      </c>
      <c r="C89" s="4" t="s">
        <v>11</v>
      </c>
      <c r="D89" s="4" t="s">
        <v>26</v>
      </c>
      <c r="E89" s="4" t="n">
        <v>1</v>
      </c>
      <c r="F89" s="15" t="n">
        <v>349</v>
      </c>
      <c r="G89" s="15" t="n">
        <f aca="false">ROUND(E89*F89*VLOOKUP("MT",Rates!$A$2:$B$7,2,FALSE()),2)</f>
        <v>0</v>
      </c>
      <c r="H89" s="15" t="n">
        <f aca="false">E89*F89+G89</f>
        <v>349</v>
      </c>
    </row>
    <row r="90" customFormat="false" ht="15" hidden="false" customHeight="false" outlineLevel="0" collapsed="false">
      <c r="A90" s="14" t="n">
        <v>46291</v>
      </c>
      <c r="B90" s="4" t="s">
        <v>123</v>
      </c>
      <c r="C90" s="4" t="s">
        <v>13</v>
      </c>
      <c r="D90" s="4" t="s">
        <v>29</v>
      </c>
      <c r="E90" s="4" t="n">
        <v>1</v>
      </c>
      <c r="F90" s="15" t="n">
        <v>39.5</v>
      </c>
      <c r="G90" s="15" t="n">
        <f aca="false">ROUND(E90*F90*VLOOKUP("AZ",Rates!$A$2:$B$7,2,FALSE()),2)</f>
        <v>3.56</v>
      </c>
      <c r="H90" s="15" t="n">
        <f aca="false">E90*F90+G90</f>
        <v>43.06</v>
      </c>
    </row>
    <row r="91" customFormat="false" ht="15" hidden="false" customHeight="false" outlineLevel="0" collapsed="false">
      <c r="A91" s="14" t="n">
        <v>46291</v>
      </c>
      <c r="B91" s="4" t="s">
        <v>124</v>
      </c>
      <c r="C91" s="4" t="s">
        <v>14</v>
      </c>
      <c r="D91" s="4" t="s">
        <v>63</v>
      </c>
      <c r="E91" s="4" t="n">
        <v>1</v>
      </c>
      <c r="F91" s="15" t="n">
        <v>129</v>
      </c>
      <c r="G91" s="15" t="n">
        <f aca="false">ROUND(E91*F91*VLOOKUP("CO",Rates!$A$2:$B$7,2,FALSE()),2)</f>
        <v>9.66</v>
      </c>
      <c r="H91" s="15" t="n">
        <f aca="false">E91*F91+G91</f>
        <v>138.66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&amp;LPinecrest Outdoor Supply (fictional)&amp;RSeptember 2026 orders</oddHeader>
    <oddFooter>&amp;COrders,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0" t="s">
        <v>125</v>
      </c>
      <c r="B1" s="0" t="s">
        <v>126</v>
      </c>
    </row>
    <row r="2" customFormat="false" ht="15" hidden="false" customHeight="false" outlineLevel="0" collapsed="false">
      <c r="A2" s="0" t="s">
        <v>127</v>
      </c>
      <c r="B2" s="0" t="n">
        <v>0</v>
      </c>
    </row>
    <row r="3" customFormat="false" ht="15" hidden="false" customHeight="false" outlineLevel="0" collapsed="false">
      <c r="A3" s="0" t="s">
        <v>128</v>
      </c>
      <c r="B3" s="0" t="n">
        <v>0.06</v>
      </c>
    </row>
    <row r="4" customFormat="false" ht="15" hidden="false" customHeight="false" outlineLevel="0" collapsed="false">
      <c r="A4" s="0" t="s">
        <v>129</v>
      </c>
      <c r="B4" s="0" t="n">
        <v>0</v>
      </c>
    </row>
    <row r="5" customFormat="false" ht="15" hidden="false" customHeight="false" outlineLevel="0" collapsed="false">
      <c r="A5" s="0" t="s">
        <v>130</v>
      </c>
      <c r="B5" s="0" t="n">
        <v>0.089</v>
      </c>
    </row>
    <row r="6" customFormat="false" ht="15" hidden="false" customHeight="false" outlineLevel="0" collapsed="false">
      <c r="A6" s="0" t="s">
        <v>131</v>
      </c>
      <c r="B6" s="0" t="n">
        <v>0.0901</v>
      </c>
    </row>
    <row r="7" customFormat="false" ht="15" hidden="false" customHeight="false" outlineLevel="0" collapsed="false">
      <c r="A7" s="0" t="s">
        <v>132</v>
      </c>
      <c r="B7" s="0" t="n">
        <v>0.0749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2026-11-01T17:36:55Z</dcterms:created>
  <dc:creator>openpyxl</dc:creator>
  <dc:description/>
  <dc:language>en-US</dc:language>
  <cp:lastModifiedBy/>
  <dcterms:modified xsi:type="dcterms:W3CDTF">2026-11-01T17:36:55Z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